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governoit-my.sharepoint.com/personal/r_caruso_governo_it/Documents/Documenti/WEBINAR e CLIPS VIDEO/WEBINAR 12.03.2026 Spese/"/>
    </mc:Choice>
  </mc:AlternateContent>
  <xr:revisionPtr revIDLastSave="2875" documentId="13_ncr:1_{5CC44435-BB15-4506-A97A-24EF2DD2DEBF}" xr6:coauthVersionLast="47" xr6:coauthVersionMax="47" xr10:uidLastSave="{E21D5CF4-256D-41E0-9B4C-2E778968BABD}"/>
  <bookViews>
    <workbookView xWindow="-120" yWindow="-120" windowWidth="29040" windowHeight="15720" tabRatio="766" xr2:uid="{98909D44-F069-4FC9-9DF8-E83907399719}"/>
  </bookViews>
  <sheets>
    <sheet name="Mappa" sheetId="11" r:id="rId1"/>
    <sheet name="GR FIN" sheetId="9" r:id="rId2"/>
    <sheet name="Piano" sheetId="10" r:id="rId3"/>
    <sheet name="Standard" sheetId="1" r:id="rId4"/>
    <sheet name="Gest Spese Standard" sheetId="2" r:id="rId5"/>
    <sheet name="Economie" sheetId="5" r:id="rId6"/>
    <sheet name="Gest Spese ECO" sheetId="6" r:id="rId7"/>
    <sheet name="Obbligazioni" sheetId="3" r:id="rId8"/>
    <sheet name="RENDICONTI" sheetId="4" r:id="rId9"/>
    <sheet name="PDC" sheetId="7" r:id="rId10"/>
    <sheet name="QE" sheetId="8" r:id="rId11"/>
    <sheet name="PagR" sheetId="12" r:id="rId12"/>
    <sheet name="PagS" sheetId="13" r:id="rId13"/>
    <sheet name="Obbl" sheetId="14" r:id="rId14"/>
  </sheets>
  <definedNames>
    <definedName name="_xlnm._FilterDatabase" localSheetId="2" hidden="1">Piano!$A$7:$K$21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0" l="1"/>
  <c r="I5" i="10"/>
  <c r="D8" i="1"/>
  <c r="F4" i="1" s="1"/>
  <c r="F5" i="1" s="1"/>
  <c r="F6" i="1" s="1"/>
  <c r="G4" i="1" l="1"/>
  <c r="G5" i="1" s="1"/>
  <c r="G6" i="1" l="1"/>
  <c r="I14" i="10" l="1"/>
  <c r="I13" i="10"/>
  <c r="I9" i="10"/>
  <c r="I10" i="10"/>
  <c r="I11" i="10"/>
  <c r="I12" i="10"/>
  <c r="E15" i="4" l="1"/>
  <c r="F15" i="4"/>
  <c r="G15" i="4"/>
  <c r="E16" i="4"/>
  <c r="F16" i="4"/>
  <c r="G16" i="4"/>
  <c r="E17" i="4"/>
  <c r="F17" i="4"/>
  <c r="G17" i="4"/>
  <c r="E18" i="4"/>
  <c r="F18" i="4"/>
  <c r="G18" i="4"/>
  <c r="E19" i="4"/>
  <c r="F19" i="4"/>
  <c r="G19" i="4"/>
  <c r="E20" i="4"/>
  <c r="F20" i="4"/>
  <c r="G20" i="4"/>
  <c r="E21" i="4"/>
  <c r="F21" i="4"/>
  <c r="G21" i="4"/>
  <c r="E22" i="4"/>
  <c r="F22" i="4"/>
  <c r="G22" i="4"/>
  <c r="E23" i="4"/>
  <c r="F23" i="4"/>
  <c r="G23" i="4"/>
  <c r="E24" i="4"/>
  <c r="F24" i="4"/>
  <c r="G24" i="4"/>
  <c r="J39" i="1"/>
  <c r="I39" i="1"/>
  <c r="I18" i="10"/>
  <c r="U9" i="10"/>
  <c r="V9" i="10" s="1"/>
  <c r="U10" i="10"/>
  <c r="U11" i="10"/>
  <c r="V11" i="10" s="1"/>
  <c r="U12" i="10"/>
  <c r="V12" i="10" s="1"/>
  <c r="U13" i="10"/>
  <c r="V13" i="10" s="1"/>
  <c r="U14" i="10"/>
  <c r="V14" i="10" s="1"/>
  <c r="U15" i="10"/>
  <c r="V15" i="10" s="1"/>
  <c r="U16" i="10"/>
  <c r="V16" i="10" s="1"/>
  <c r="U17" i="10"/>
  <c r="V17" i="10" s="1"/>
  <c r="U18" i="10"/>
  <c r="V18" i="10" s="1"/>
  <c r="U8" i="10"/>
  <c r="V8" i="10" s="1"/>
  <c r="I21" i="10"/>
  <c r="I20" i="10"/>
  <c r="I19" i="10"/>
  <c r="I17" i="10"/>
  <c r="I15" i="10"/>
  <c r="I8" i="10"/>
  <c r="V10" i="10" l="1"/>
  <c r="V19" i="10" s="1"/>
  <c r="C19" i="6"/>
  <c r="C20" i="6" l="1"/>
  <c r="G20" i="6" s="1"/>
  <c r="G78" i="6"/>
  <c r="G19" i="6"/>
  <c r="J77" i="6"/>
  <c r="J78" i="6" s="1"/>
  <c r="O72" i="6"/>
  <c r="O58" i="6"/>
  <c r="O44" i="6"/>
  <c r="O30" i="6"/>
  <c r="O16" i="6"/>
  <c r="D6" i="5"/>
  <c r="C71" i="6"/>
  <c r="F71" i="6" s="1"/>
  <c r="C70" i="6"/>
  <c r="G70" i="6" s="1"/>
  <c r="C69" i="6"/>
  <c r="G69" i="6" s="1"/>
  <c r="C68" i="6"/>
  <c r="F68" i="6" s="1"/>
  <c r="C67" i="6"/>
  <c r="F67" i="6" s="1"/>
  <c r="C66" i="6"/>
  <c r="G66" i="6" s="1"/>
  <c r="C65" i="6"/>
  <c r="G65" i="6" s="1"/>
  <c r="C64" i="6"/>
  <c r="G64" i="6" s="1"/>
  <c r="C63" i="6"/>
  <c r="F63" i="6" s="1"/>
  <c r="C62" i="6"/>
  <c r="F62" i="6" s="1"/>
  <c r="C61" i="6"/>
  <c r="G61" i="6" s="1"/>
  <c r="C57" i="6"/>
  <c r="F57" i="6" s="1"/>
  <c r="C56" i="6"/>
  <c r="G56" i="6" s="1"/>
  <c r="C55" i="6"/>
  <c r="G55" i="6" s="1"/>
  <c r="C54" i="6"/>
  <c r="G54" i="6" s="1"/>
  <c r="C53" i="6"/>
  <c r="G53" i="6" s="1"/>
  <c r="C52" i="6"/>
  <c r="G52" i="6" s="1"/>
  <c r="C51" i="6"/>
  <c r="G51" i="6" s="1"/>
  <c r="C50" i="6"/>
  <c r="F50" i="6" s="1"/>
  <c r="C49" i="6"/>
  <c r="G49" i="6" s="1"/>
  <c r="C48" i="6"/>
  <c r="G48" i="6" s="1"/>
  <c r="C47" i="6"/>
  <c r="F47" i="6" s="1"/>
  <c r="C43" i="6"/>
  <c r="G43" i="6" s="1"/>
  <c r="C42" i="6"/>
  <c r="G42" i="6" s="1"/>
  <c r="C41" i="6"/>
  <c r="G41" i="6" s="1"/>
  <c r="C40" i="6"/>
  <c r="G40" i="6" s="1"/>
  <c r="C39" i="6"/>
  <c r="G39" i="6" s="1"/>
  <c r="C38" i="6"/>
  <c r="F38" i="6" s="1"/>
  <c r="C37" i="6"/>
  <c r="F37" i="6" s="1"/>
  <c r="C36" i="6"/>
  <c r="G36" i="6" s="1"/>
  <c r="C35" i="6"/>
  <c r="G35" i="6" s="1"/>
  <c r="C34" i="6"/>
  <c r="G34" i="6" s="1"/>
  <c r="C33" i="6"/>
  <c r="G33" i="6" s="1"/>
  <c r="C29" i="6"/>
  <c r="G29" i="6" s="1"/>
  <c r="C28" i="6"/>
  <c r="G28" i="6" s="1"/>
  <c r="C27" i="6"/>
  <c r="G27" i="6" s="1"/>
  <c r="C26" i="6"/>
  <c r="G26" i="6" s="1"/>
  <c r="C25" i="6"/>
  <c r="F25" i="6" s="1"/>
  <c r="C24" i="6"/>
  <c r="F24" i="6" s="1"/>
  <c r="C23" i="6"/>
  <c r="F23" i="6" s="1"/>
  <c r="C22" i="6"/>
  <c r="G22" i="6" s="1"/>
  <c r="C21" i="6"/>
  <c r="G21" i="6" s="1"/>
  <c r="F5" i="6"/>
  <c r="H72" i="6"/>
  <c r="J71" i="6"/>
  <c r="J70" i="6"/>
  <c r="J69" i="6"/>
  <c r="J68" i="6"/>
  <c r="J67" i="6"/>
  <c r="J66" i="6"/>
  <c r="J65" i="6"/>
  <c r="J64" i="6"/>
  <c r="J63" i="6"/>
  <c r="J62" i="6"/>
  <c r="J61" i="6"/>
  <c r="H58" i="6"/>
  <c r="J57" i="6"/>
  <c r="J56" i="6"/>
  <c r="J55" i="6"/>
  <c r="J54" i="6"/>
  <c r="J53" i="6"/>
  <c r="J52" i="6"/>
  <c r="J51" i="6"/>
  <c r="J50" i="6"/>
  <c r="J49" i="6"/>
  <c r="J48" i="6"/>
  <c r="J47" i="6"/>
  <c r="H44" i="6"/>
  <c r="J43" i="6"/>
  <c r="J42" i="6"/>
  <c r="J41" i="6"/>
  <c r="J40" i="6"/>
  <c r="J39" i="6"/>
  <c r="J38" i="6"/>
  <c r="J37" i="6"/>
  <c r="J36" i="6"/>
  <c r="J35" i="6"/>
  <c r="J34" i="6"/>
  <c r="J33" i="6"/>
  <c r="H30" i="6"/>
  <c r="J29" i="6"/>
  <c r="J28" i="6"/>
  <c r="J27" i="6"/>
  <c r="J26" i="6"/>
  <c r="J25" i="6"/>
  <c r="J24" i="6"/>
  <c r="J23" i="6"/>
  <c r="J22" i="6"/>
  <c r="J21" i="6"/>
  <c r="J20" i="6"/>
  <c r="J19" i="6"/>
  <c r="H16" i="6"/>
  <c r="J15" i="6"/>
  <c r="G15" i="6"/>
  <c r="F15" i="6"/>
  <c r="J14" i="6"/>
  <c r="G14" i="6"/>
  <c r="F14" i="6"/>
  <c r="J13" i="6"/>
  <c r="G13" i="6"/>
  <c r="F13" i="6"/>
  <c r="J12" i="6"/>
  <c r="G12" i="6"/>
  <c r="F12" i="6"/>
  <c r="J11" i="6"/>
  <c r="G11" i="6"/>
  <c r="F11" i="6"/>
  <c r="J10" i="6"/>
  <c r="G10" i="6"/>
  <c r="F10" i="6"/>
  <c r="J9" i="6"/>
  <c r="G9" i="6"/>
  <c r="F9" i="6"/>
  <c r="J8" i="6"/>
  <c r="G8" i="6"/>
  <c r="F8" i="6"/>
  <c r="J7" i="6"/>
  <c r="G7" i="6"/>
  <c r="F7" i="6"/>
  <c r="J6" i="6"/>
  <c r="G6" i="6"/>
  <c r="F6" i="6"/>
  <c r="J5" i="6"/>
  <c r="G5" i="6"/>
  <c r="D3" i="5"/>
  <c r="D4" i="5" s="1"/>
  <c r="D35" i="1"/>
  <c r="D34" i="1"/>
  <c r="D33" i="1"/>
  <c r="D32" i="1"/>
  <c r="D31" i="1"/>
  <c r="G78" i="4"/>
  <c r="G77" i="4"/>
  <c r="G76" i="4"/>
  <c r="G75" i="4"/>
  <c r="G74" i="4"/>
  <c r="G73" i="4"/>
  <c r="G72" i="4"/>
  <c r="G71" i="4"/>
  <c r="G70" i="4"/>
  <c r="G69" i="4"/>
  <c r="G68" i="4"/>
  <c r="G67" i="4"/>
  <c r="G66" i="4"/>
  <c r="G65" i="4"/>
  <c r="G64" i="4"/>
  <c r="G63" i="4"/>
  <c r="G62" i="4"/>
  <c r="G61" i="4"/>
  <c r="G60" i="4"/>
  <c r="G59" i="4"/>
  <c r="G58" i="4"/>
  <c r="G57" i="4"/>
  <c r="A78" i="4"/>
  <c r="A69" i="4"/>
  <c r="A70" i="4"/>
  <c r="A71" i="4"/>
  <c r="A72" i="4"/>
  <c r="A73" i="4"/>
  <c r="A74" i="4"/>
  <c r="A75" i="4"/>
  <c r="A76" i="4"/>
  <c r="A77" i="4"/>
  <c r="A68" i="4"/>
  <c r="A58" i="4"/>
  <c r="A59" i="4"/>
  <c r="A60" i="4"/>
  <c r="A61" i="4"/>
  <c r="A62" i="4"/>
  <c r="A63" i="4"/>
  <c r="A64" i="4"/>
  <c r="A65" i="4"/>
  <c r="A66" i="4"/>
  <c r="A67" i="4"/>
  <c r="A57" i="4"/>
  <c r="G31" i="4"/>
  <c r="G32" i="4"/>
  <c r="G33" i="4"/>
  <c r="G34" i="4"/>
  <c r="G35" i="4"/>
  <c r="G36" i="4"/>
  <c r="G37" i="4"/>
  <c r="G38" i="4"/>
  <c r="G39" i="4"/>
  <c r="G40" i="4"/>
  <c r="G30" i="4"/>
  <c r="A31" i="4"/>
  <c r="A32" i="4"/>
  <c r="A33" i="4"/>
  <c r="A34" i="4"/>
  <c r="A35" i="4"/>
  <c r="A36" i="4"/>
  <c r="A37" i="4"/>
  <c r="A38" i="4"/>
  <c r="A39" i="4"/>
  <c r="A40" i="4"/>
  <c r="A30" i="4"/>
  <c r="G25" i="4"/>
  <c r="G26" i="4"/>
  <c r="G27" i="4"/>
  <c r="G28" i="4"/>
  <c r="G29" i="4"/>
  <c r="A28" i="4"/>
  <c r="A29" i="4"/>
  <c r="A20" i="4"/>
  <c r="A21" i="4"/>
  <c r="A22" i="4"/>
  <c r="A23" i="4"/>
  <c r="A24" i="4"/>
  <c r="A25" i="4"/>
  <c r="A26" i="4"/>
  <c r="A27" i="4"/>
  <c r="A19" i="4"/>
  <c r="G8" i="4"/>
  <c r="G9" i="4"/>
  <c r="G10" i="4"/>
  <c r="G11" i="4"/>
  <c r="G12" i="4"/>
  <c r="G13" i="4"/>
  <c r="G14" i="4"/>
  <c r="A16" i="4"/>
  <c r="A17" i="4"/>
  <c r="A18" i="4"/>
  <c r="A9" i="4"/>
  <c r="A10" i="4"/>
  <c r="A11" i="4"/>
  <c r="A12" i="4"/>
  <c r="A13" i="4"/>
  <c r="A14" i="4"/>
  <c r="A15" i="4"/>
  <c r="A8" i="4"/>
  <c r="H30" i="2"/>
  <c r="H72" i="2"/>
  <c r="J71" i="2"/>
  <c r="G71" i="2"/>
  <c r="F13" i="3" s="1"/>
  <c r="F71" i="2"/>
  <c r="E78" i="4" s="1"/>
  <c r="J70" i="2"/>
  <c r="G70" i="2"/>
  <c r="F12" i="3" s="1"/>
  <c r="F70" i="2"/>
  <c r="E77" i="4" s="1"/>
  <c r="J69" i="2"/>
  <c r="G69" i="2"/>
  <c r="F11" i="3" s="1"/>
  <c r="F69" i="2"/>
  <c r="E76" i="4" s="1"/>
  <c r="J68" i="2"/>
  <c r="G68" i="2"/>
  <c r="F10" i="3" s="1"/>
  <c r="F68" i="2"/>
  <c r="E75" i="4" s="1"/>
  <c r="J67" i="2"/>
  <c r="G67" i="2"/>
  <c r="F9" i="3" s="1"/>
  <c r="F67" i="2"/>
  <c r="E74" i="4" s="1"/>
  <c r="J66" i="2"/>
  <c r="G66" i="2"/>
  <c r="F8" i="3" s="1"/>
  <c r="F66" i="2"/>
  <c r="E73" i="4" s="1"/>
  <c r="J65" i="2"/>
  <c r="G65" i="2"/>
  <c r="F7" i="3" s="1"/>
  <c r="F65" i="2"/>
  <c r="E72" i="4" s="1"/>
  <c r="J64" i="2"/>
  <c r="G64" i="2"/>
  <c r="F6" i="3" s="1"/>
  <c r="F64" i="2"/>
  <c r="E71" i="4" s="1"/>
  <c r="J63" i="2"/>
  <c r="G63" i="2"/>
  <c r="F5" i="3" s="1"/>
  <c r="F63" i="2"/>
  <c r="E70" i="4" s="1"/>
  <c r="J62" i="2"/>
  <c r="G62" i="2"/>
  <c r="F4" i="3" s="1"/>
  <c r="F62" i="2"/>
  <c r="E69" i="4" s="1"/>
  <c r="J61" i="2"/>
  <c r="G61" i="2"/>
  <c r="F3" i="3" s="1"/>
  <c r="F61" i="2"/>
  <c r="E68" i="4" s="1"/>
  <c r="H58" i="2"/>
  <c r="J57" i="2"/>
  <c r="G57" i="2"/>
  <c r="E13" i="3" s="1"/>
  <c r="F57" i="2"/>
  <c r="E67" i="4" s="1"/>
  <c r="J56" i="2"/>
  <c r="G56" i="2"/>
  <c r="F66" i="4" s="1"/>
  <c r="F56" i="2"/>
  <c r="E66" i="4" s="1"/>
  <c r="J55" i="2"/>
  <c r="G55" i="2"/>
  <c r="F65" i="4" s="1"/>
  <c r="F55" i="2"/>
  <c r="E65" i="4" s="1"/>
  <c r="J54" i="2"/>
  <c r="G54" i="2"/>
  <c r="E10" i="3" s="1"/>
  <c r="F54" i="2"/>
  <c r="E64" i="4" s="1"/>
  <c r="J53" i="2"/>
  <c r="G53" i="2"/>
  <c r="F53" i="2"/>
  <c r="E63" i="4" s="1"/>
  <c r="J52" i="2"/>
  <c r="G52" i="2"/>
  <c r="E8" i="3" s="1"/>
  <c r="F52" i="2"/>
  <c r="E62" i="4" s="1"/>
  <c r="J51" i="2"/>
  <c r="G51" i="2"/>
  <c r="F61" i="4" s="1"/>
  <c r="F51" i="2"/>
  <c r="E61" i="4" s="1"/>
  <c r="J50" i="2"/>
  <c r="G50" i="2"/>
  <c r="E6" i="3" s="1"/>
  <c r="F50" i="2"/>
  <c r="E60" i="4" s="1"/>
  <c r="J49" i="2"/>
  <c r="G49" i="2"/>
  <c r="E5" i="3" s="1"/>
  <c r="F49" i="2"/>
  <c r="E59" i="4" s="1"/>
  <c r="J48" i="2"/>
  <c r="G48" i="2"/>
  <c r="E4" i="3" s="1"/>
  <c r="F48" i="2"/>
  <c r="E58" i="4" s="1"/>
  <c r="J47" i="2"/>
  <c r="G47" i="2"/>
  <c r="E3" i="3" s="1"/>
  <c r="F47" i="2"/>
  <c r="E57" i="4" s="1"/>
  <c r="H44" i="2"/>
  <c r="J43" i="2"/>
  <c r="G43" i="2"/>
  <c r="F40" i="4" s="1"/>
  <c r="F43" i="2"/>
  <c r="E40" i="4" s="1"/>
  <c r="J42" i="2"/>
  <c r="G42" i="2"/>
  <c r="D12" i="3" s="1"/>
  <c r="F42" i="2"/>
  <c r="E39" i="4" s="1"/>
  <c r="J41" i="2"/>
  <c r="G41" i="2"/>
  <c r="F38" i="4" s="1"/>
  <c r="F41" i="2"/>
  <c r="E38" i="4" s="1"/>
  <c r="J40" i="2"/>
  <c r="G40" i="2"/>
  <c r="F37" i="4" s="1"/>
  <c r="F40" i="2"/>
  <c r="E37" i="4" s="1"/>
  <c r="J39" i="2"/>
  <c r="G39" i="2"/>
  <c r="F36" i="4" s="1"/>
  <c r="F39" i="2"/>
  <c r="E36" i="4" s="1"/>
  <c r="J38" i="2"/>
  <c r="G38" i="2"/>
  <c r="F35" i="4" s="1"/>
  <c r="F38" i="2"/>
  <c r="E35" i="4" s="1"/>
  <c r="J37" i="2"/>
  <c r="G37" i="2"/>
  <c r="D7" i="3" s="1"/>
  <c r="F37" i="2"/>
  <c r="E34" i="4" s="1"/>
  <c r="J36" i="2"/>
  <c r="G36" i="2"/>
  <c r="D6" i="3" s="1"/>
  <c r="F36" i="2"/>
  <c r="E33" i="4" s="1"/>
  <c r="J35" i="2"/>
  <c r="G35" i="2"/>
  <c r="F32" i="4" s="1"/>
  <c r="F35" i="2"/>
  <c r="E32" i="4" s="1"/>
  <c r="J34" i="2"/>
  <c r="G34" i="2"/>
  <c r="F31" i="4" s="1"/>
  <c r="F34" i="2"/>
  <c r="E31" i="4" s="1"/>
  <c r="J33" i="2"/>
  <c r="G33" i="2"/>
  <c r="F30" i="4" s="1"/>
  <c r="F33" i="2"/>
  <c r="E30" i="4" s="1"/>
  <c r="J29" i="2"/>
  <c r="G29" i="2"/>
  <c r="F29" i="4" s="1"/>
  <c r="F29" i="2"/>
  <c r="E29" i="4" s="1"/>
  <c r="J28" i="2"/>
  <c r="G28" i="2"/>
  <c r="C12" i="3" s="1"/>
  <c r="F28" i="2"/>
  <c r="E28" i="4" s="1"/>
  <c r="J27" i="2"/>
  <c r="G27" i="2"/>
  <c r="C11" i="3" s="1"/>
  <c r="F27" i="2"/>
  <c r="E27" i="4" s="1"/>
  <c r="J26" i="2"/>
  <c r="G26" i="2"/>
  <c r="C10" i="3" s="1"/>
  <c r="F26" i="2"/>
  <c r="E26" i="4" s="1"/>
  <c r="J25" i="2"/>
  <c r="G25" i="2"/>
  <c r="F25" i="4" s="1"/>
  <c r="F25" i="2"/>
  <c r="E25" i="4" s="1"/>
  <c r="J24" i="2"/>
  <c r="G24" i="2"/>
  <c r="C8" i="3" s="1"/>
  <c r="F24" i="2"/>
  <c r="J23" i="2"/>
  <c r="G23" i="2"/>
  <c r="F23" i="2"/>
  <c r="J22" i="2"/>
  <c r="G22" i="2"/>
  <c r="C6" i="3" s="1"/>
  <c r="F22" i="2"/>
  <c r="J21" i="2"/>
  <c r="G21" i="2"/>
  <c r="F21" i="2"/>
  <c r="J20" i="2"/>
  <c r="G20" i="2"/>
  <c r="F20" i="2"/>
  <c r="J19" i="2"/>
  <c r="G19" i="2"/>
  <c r="C3" i="3" s="1"/>
  <c r="F19" i="2"/>
  <c r="H16" i="2"/>
  <c r="J15" i="2"/>
  <c r="J14" i="2"/>
  <c r="G8" i="2"/>
  <c r="F11" i="4" s="1"/>
  <c r="F5" i="2"/>
  <c r="E8" i="4" s="1"/>
  <c r="G15" i="2"/>
  <c r="F15" i="2"/>
  <c r="G14" i="2"/>
  <c r="B12" i="3" s="1"/>
  <c r="F14" i="2"/>
  <c r="J13" i="2"/>
  <c r="J12" i="2"/>
  <c r="J11" i="2"/>
  <c r="J10" i="2"/>
  <c r="J9" i="2"/>
  <c r="J8" i="2"/>
  <c r="J6" i="2"/>
  <c r="J7" i="2"/>
  <c r="J5" i="2"/>
  <c r="G13" i="2"/>
  <c r="B11" i="3" s="1"/>
  <c r="F13" i="2"/>
  <c r="G12" i="2"/>
  <c r="B10" i="3" s="1"/>
  <c r="F12" i="2"/>
  <c r="G6" i="2"/>
  <c r="B4" i="3" s="1"/>
  <c r="G7" i="2"/>
  <c r="F10" i="4" s="1"/>
  <c r="G9" i="2"/>
  <c r="F12" i="4" s="1"/>
  <c r="G10" i="2"/>
  <c r="B8" i="3" s="1"/>
  <c r="G11" i="2"/>
  <c r="F14" i="4" s="1"/>
  <c r="G5" i="2"/>
  <c r="F8" i="4" s="1"/>
  <c r="F6" i="2"/>
  <c r="E9" i="4" s="1"/>
  <c r="F7" i="2"/>
  <c r="E10" i="4" s="1"/>
  <c r="F8" i="2"/>
  <c r="E11" i="4" s="1"/>
  <c r="F9" i="2"/>
  <c r="E12" i="4" s="1"/>
  <c r="F10" i="2"/>
  <c r="E13" i="4" s="1"/>
  <c r="F11" i="2"/>
  <c r="E14" i="4" s="1"/>
  <c r="D7" i="5" l="1"/>
  <c r="D8" i="5" s="1"/>
  <c r="D89" i="6"/>
  <c r="H74" i="6"/>
  <c r="G62" i="6"/>
  <c r="K62" i="6" s="1"/>
  <c r="L62" i="6" s="1"/>
  <c r="F70" i="6"/>
  <c r="K77" i="6"/>
  <c r="K78" i="6" s="1"/>
  <c r="G67" i="6"/>
  <c r="K67" i="6" s="1"/>
  <c r="L67" i="6" s="1"/>
  <c r="F26" i="6"/>
  <c r="G37" i="6"/>
  <c r="K37" i="6" s="1"/>
  <c r="L37" i="6" s="1"/>
  <c r="F51" i="6"/>
  <c r="F34" i="6"/>
  <c r="O74" i="6"/>
  <c r="F64" i="6"/>
  <c r="F52" i="6"/>
  <c r="F39" i="6"/>
  <c r="F69" i="6"/>
  <c r="K53" i="6"/>
  <c r="L53" i="6" s="1"/>
  <c r="F53" i="6"/>
  <c r="F42" i="6"/>
  <c r="K52" i="6"/>
  <c r="L52" i="6" s="1"/>
  <c r="G38" i="6"/>
  <c r="K38" i="6" s="1"/>
  <c r="L38" i="6" s="1"/>
  <c r="K13" i="6"/>
  <c r="L13" i="6" s="1"/>
  <c r="K51" i="6"/>
  <c r="L51" i="6" s="1"/>
  <c r="F55" i="6"/>
  <c r="G57" i="6"/>
  <c r="K57" i="6" s="1"/>
  <c r="L57" i="6" s="1"/>
  <c r="G47" i="6"/>
  <c r="K47" i="6" s="1"/>
  <c r="L47" i="6" s="1"/>
  <c r="G68" i="6"/>
  <c r="K68" i="6" s="1"/>
  <c r="L68" i="6" s="1"/>
  <c r="G71" i="6"/>
  <c r="K71" i="6" s="1"/>
  <c r="L71" i="6" s="1"/>
  <c r="K15" i="6"/>
  <c r="L15" i="6" s="1"/>
  <c r="G24" i="6"/>
  <c r="K24" i="6" s="1"/>
  <c r="L24" i="6" s="1"/>
  <c r="F66" i="6"/>
  <c r="G25" i="6"/>
  <c r="K25" i="6" s="1"/>
  <c r="L25" i="6" s="1"/>
  <c r="F49" i="6"/>
  <c r="K21" i="6"/>
  <c r="L21" i="6" s="1"/>
  <c r="K28" i="6"/>
  <c r="L28" i="6" s="1"/>
  <c r="K41" i="6"/>
  <c r="L41" i="6" s="1"/>
  <c r="K9" i="6"/>
  <c r="L9" i="6" s="1"/>
  <c r="K12" i="6"/>
  <c r="L12" i="6" s="1"/>
  <c r="G50" i="6"/>
  <c r="K50" i="6" s="1"/>
  <c r="L50" i="6" s="1"/>
  <c r="K55" i="6"/>
  <c r="L55" i="6" s="1"/>
  <c r="K10" i="6"/>
  <c r="L10" i="6" s="1"/>
  <c r="K19" i="6"/>
  <c r="L19" i="6" s="1"/>
  <c r="K36" i="6"/>
  <c r="L36" i="6" s="1"/>
  <c r="G63" i="6"/>
  <c r="K63" i="6" s="1"/>
  <c r="L63" i="6" s="1"/>
  <c r="K8" i="6"/>
  <c r="L8" i="6" s="1"/>
  <c r="F54" i="6"/>
  <c r="K6" i="6"/>
  <c r="L6" i="6" s="1"/>
  <c r="K49" i="6"/>
  <c r="L49" i="6" s="1"/>
  <c r="F43" i="6"/>
  <c r="F61" i="6"/>
  <c r="F19" i="6"/>
  <c r="F65" i="6"/>
  <c r="F48" i="6"/>
  <c r="F56" i="6"/>
  <c r="K48" i="6"/>
  <c r="L48" i="6" s="1"/>
  <c r="F35" i="6"/>
  <c r="F33" i="6"/>
  <c r="F41" i="6"/>
  <c r="F40" i="6"/>
  <c r="F36" i="6"/>
  <c r="F28" i="6"/>
  <c r="F27" i="6"/>
  <c r="F22" i="6"/>
  <c r="G23" i="6"/>
  <c r="K23" i="6" s="1"/>
  <c r="L23" i="6" s="1"/>
  <c r="F21" i="6"/>
  <c r="F29" i="6"/>
  <c r="K22" i="6"/>
  <c r="L22" i="6" s="1"/>
  <c r="F20" i="6"/>
  <c r="J44" i="6"/>
  <c r="K66" i="6"/>
  <c r="L66" i="6" s="1"/>
  <c r="K64" i="6"/>
  <c r="L64" i="6" s="1"/>
  <c r="K5" i="6"/>
  <c r="L5" i="6" s="1"/>
  <c r="K54" i="6"/>
  <c r="L54" i="6" s="1"/>
  <c r="F16" i="6"/>
  <c r="K26" i="6"/>
  <c r="L26" i="6" s="1"/>
  <c r="K39" i="6"/>
  <c r="L39" i="6" s="1"/>
  <c r="K11" i="6"/>
  <c r="L11" i="6" s="1"/>
  <c r="K29" i="6"/>
  <c r="L29" i="6" s="1"/>
  <c r="K42" i="6"/>
  <c r="L42" i="6" s="1"/>
  <c r="J58" i="6"/>
  <c r="K65" i="6"/>
  <c r="L65" i="6" s="1"/>
  <c r="K70" i="6"/>
  <c r="L70" i="6" s="1"/>
  <c r="K14" i="6"/>
  <c r="L14" i="6" s="1"/>
  <c r="K27" i="6"/>
  <c r="L27" i="6" s="1"/>
  <c r="K40" i="6"/>
  <c r="L40" i="6" s="1"/>
  <c r="K7" i="6"/>
  <c r="L7" i="6" s="1"/>
  <c r="K20" i="6"/>
  <c r="L20" i="6" s="1"/>
  <c r="K43" i="6"/>
  <c r="L43" i="6" s="1"/>
  <c r="J72" i="6"/>
  <c r="K33" i="6"/>
  <c r="J30" i="6"/>
  <c r="K35" i="6"/>
  <c r="L35" i="6" s="1"/>
  <c r="K56" i="6"/>
  <c r="K61" i="6"/>
  <c r="K69" i="6"/>
  <c r="L69" i="6" s="1"/>
  <c r="G16" i="6"/>
  <c r="J16" i="6"/>
  <c r="K34" i="6"/>
  <c r="L34" i="6" s="1"/>
  <c r="K53" i="2"/>
  <c r="L53" i="2" s="1"/>
  <c r="G79" i="4"/>
  <c r="E12" i="3"/>
  <c r="G12" i="3" s="1"/>
  <c r="E9" i="3"/>
  <c r="E79" i="4"/>
  <c r="E84" i="4" s="1"/>
  <c r="E85" i="4" s="1"/>
  <c r="D9" i="3"/>
  <c r="F59" i="4"/>
  <c r="F63" i="4"/>
  <c r="F67" i="4"/>
  <c r="F71" i="4"/>
  <c r="F75" i="4"/>
  <c r="E7" i="3"/>
  <c r="D13" i="3"/>
  <c r="D5" i="3"/>
  <c r="F60" i="4"/>
  <c r="F64" i="4"/>
  <c r="F68" i="4"/>
  <c r="F72" i="4"/>
  <c r="F76" i="4"/>
  <c r="C5" i="3"/>
  <c r="E11" i="3"/>
  <c r="F34" i="4"/>
  <c r="F57" i="4"/>
  <c r="F69" i="4"/>
  <c r="F73" i="4"/>
  <c r="F77" i="4"/>
  <c r="D11" i="3"/>
  <c r="F58" i="4"/>
  <c r="F62" i="4"/>
  <c r="F70" i="4"/>
  <c r="F74" i="4"/>
  <c r="F78" i="4"/>
  <c r="F27" i="4"/>
  <c r="F13" i="4"/>
  <c r="B6" i="3"/>
  <c r="G6" i="3" s="1"/>
  <c r="F9" i="4"/>
  <c r="B3" i="3"/>
  <c r="B7" i="3"/>
  <c r="B13" i="3"/>
  <c r="B5" i="3"/>
  <c r="C13" i="3"/>
  <c r="C9" i="3"/>
  <c r="C7" i="3"/>
  <c r="F26" i="4"/>
  <c r="F33" i="4"/>
  <c r="D3" i="3"/>
  <c r="D4" i="3"/>
  <c r="F39" i="4"/>
  <c r="D10" i="3"/>
  <c r="G10" i="3" s="1"/>
  <c r="D8" i="3"/>
  <c r="G8" i="3" s="1"/>
  <c r="C4" i="3"/>
  <c r="F28" i="4"/>
  <c r="B9" i="3"/>
  <c r="G41" i="4"/>
  <c r="E41" i="4"/>
  <c r="E46" i="4" s="1"/>
  <c r="E47" i="4" s="1"/>
  <c r="K14" i="2"/>
  <c r="L14" i="2" s="1"/>
  <c r="F30" i="2"/>
  <c r="K52" i="2"/>
  <c r="L52" i="2" s="1"/>
  <c r="K68" i="2"/>
  <c r="L68" i="2" s="1"/>
  <c r="K34" i="2"/>
  <c r="L34" i="2" s="1"/>
  <c r="G30" i="2"/>
  <c r="J30" i="2"/>
  <c r="K15" i="2"/>
  <c r="L15" i="2" s="1"/>
  <c r="K29" i="2"/>
  <c r="L29" i="2" s="1"/>
  <c r="K56" i="2"/>
  <c r="L56" i="2" s="1"/>
  <c r="K64" i="2"/>
  <c r="L64" i="2" s="1"/>
  <c r="K50" i="2"/>
  <c r="L50" i="2" s="1"/>
  <c r="K49" i="2"/>
  <c r="L49" i="2" s="1"/>
  <c r="K35" i="2"/>
  <c r="L35" i="2" s="1"/>
  <c r="K37" i="2"/>
  <c r="L37" i="2" s="1"/>
  <c r="H74" i="2"/>
  <c r="K65" i="2"/>
  <c r="L65" i="2" s="1"/>
  <c r="K66" i="2"/>
  <c r="L66" i="2" s="1"/>
  <c r="K43" i="2"/>
  <c r="L43" i="2" s="1"/>
  <c r="K54" i="2"/>
  <c r="L54" i="2" s="1"/>
  <c r="K62" i="2"/>
  <c r="L62" i="2" s="1"/>
  <c r="K28" i="2"/>
  <c r="L28" i="2" s="1"/>
  <c r="K36" i="2"/>
  <c r="L36" i="2" s="1"/>
  <c r="K25" i="2"/>
  <c r="L25" i="2" s="1"/>
  <c r="K23" i="2"/>
  <c r="L23" i="2" s="1"/>
  <c r="K39" i="2"/>
  <c r="L39" i="2" s="1"/>
  <c r="K70" i="2"/>
  <c r="L70" i="2" s="1"/>
  <c r="J58" i="2"/>
  <c r="K21" i="2"/>
  <c r="L21" i="2" s="1"/>
  <c r="K48" i="2"/>
  <c r="L48" i="2" s="1"/>
  <c r="K71" i="2"/>
  <c r="L71" i="2" s="1"/>
  <c r="K22" i="2"/>
  <c r="L22" i="2" s="1"/>
  <c r="K27" i="2"/>
  <c r="L27" i="2" s="1"/>
  <c r="K38" i="2"/>
  <c r="L38" i="2" s="1"/>
  <c r="K47" i="2"/>
  <c r="L47" i="2" s="1"/>
  <c r="F72" i="2"/>
  <c r="G72" i="2"/>
  <c r="G44" i="2"/>
  <c r="K24" i="2"/>
  <c r="L24" i="2" s="1"/>
  <c r="K26" i="2"/>
  <c r="L26" i="2" s="1"/>
  <c r="F44" i="2"/>
  <c r="F58" i="2"/>
  <c r="K20" i="2"/>
  <c r="L20" i="2" s="1"/>
  <c r="K42" i="2"/>
  <c r="L42" i="2" s="1"/>
  <c r="G58" i="2"/>
  <c r="K57" i="2"/>
  <c r="L57" i="2" s="1"/>
  <c r="K67" i="2"/>
  <c r="L67" i="2" s="1"/>
  <c r="J72" i="2"/>
  <c r="K69" i="2"/>
  <c r="L69" i="2" s="1"/>
  <c r="K63" i="2"/>
  <c r="L63" i="2" s="1"/>
  <c r="K61" i="2"/>
  <c r="K55" i="2"/>
  <c r="L55" i="2" s="1"/>
  <c r="K51" i="2"/>
  <c r="K40" i="2"/>
  <c r="L40" i="2" s="1"/>
  <c r="J44" i="2"/>
  <c r="K33" i="2"/>
  <c r="K41" i="2"/>
  <c r="L41" i="2" s="1"/>
  <c r="K19" i="2"/>
  <c r="J16" i="2"/>
  <c r="G16" i="2"/>
  <c r="F16" i="2"/>
  <c r="K9" i="2"/>
  <c r="L9" i="2" s="1"/>
  <c r="K12" i="2"/>
  <c r="L12" i="2" s="1"/>
  <c r="K8" i="2"/>
  <c r="L8" i="2" s="1"/>
  <c r="K6" i="2"/>
  <c r="L6" i="2" s="1"/>
  <c r="K7" i="2"/>
  <c r="L7" i="2" s="1"/>
  <c r="K10" i="2"/>
  <c r="L10" i="2" s="1"/>
  <c r="K5" i="2"/>
  <c r="K13" i="2"/>
  <c r="L13" i="2" s="1"/>
  <c r="K11" i="2"/>
  <c r="L11" i="2" s="1"/>
  <c r="E39" i="1"/>
  <c r="C54" i="1"/>
  <c r="D5" i="1"/>
  <c r="G84" i="4" l="1"/>
  <c r="G85" i="4" s="1"/>
  <c r="G87" i="4" s="1"/>
  <c r="G46" i="4"/>
  <c r="G47" i="4" s="1"/>
  <c r="G49" i="4" s="1"/>
  <c r="L77" i="6"/>
  <c r="G44" i="6"/>
  <c r="G58" i="6"/>
  <c r="G72" i="6"/>
  <c r="F72" i="6"/>
  <c r="F58" i="6"/>
  <c r="K16" i="6"/>
  <c r="F44" i="6"/>
  <c r="G30" i="6"/>
  <c r="F30" i="6"/>
  <c r="K58" i="6"/>
  <c r="J74" i="6"/>
  <c r="K30" i="6"/>
  <c r="K44" i="6"/>
  <c r="L33" i="6"/>
  <c r="L44" i="6" s="1"/>
  <c r="K72" i="6"/>
  <c r="L30" i="6"/>
  <c r="L56" i="6"/>
  <c r="L58" i="6" s="1"/>
  <c r="L16" i="6"/>
  <c r="L61" i="6"/>
  <c r="L72" i="6" s="1"/>
  <c r="E43" i="1"/>
  <c r="D43" i="1"/>
  <c r="D6" i="1"/>
  <c r="G11" i="3"/>
  <c r="G5" i="3"/>
  <c r="G4" i="3"/>
  <c r="F79" i="4"/>
  <c r="F84" i="4" s="1"/>
  <c r="F85" i="4" s="1"/>
  <c r="G3" i="3"/>
  <c r="G13" i="3"/>
  <c r="G9" i="3"/>
  <c r="F41" i="4"/>
  <c r="F46" i="4" s="1"/>
  <c r="F47" i="4" s="1"/>
  <c r="G7" i="3"/>
  <c r="F74" i="2"/>
  <c r="K30" i="2"/>
  <c r="G74" i="2"/>
  <c r="G75" i="2" s="1"/>
  <c r="J74" i="2"/>
  <c r="K58" i="2"/>
  <c r="K72" i="2"/>
  <c r="L61" i="2"/>
  <c r="L72" i="2" s="1"/>
  <c r="L51" i="2"/>
  <c r="L58" i="2" s="1"/>
  <c r="K44" i="2"/>
  <c r="L33" i="2"/>
  <c r="L44" i="2" s="1"/>
  <c r="L19" i="2"/>
  <c r="L30" i="2" s="1"/>
  <c r="L5" i="2"/>
  <c r="L16" i="2" s="1"/>
  <c r="K16" i="2"/>
  <c r="J75" i="2" l="1"/>
  <c r="K74" i="6"/>
  <c r="G74" i="6"/>
  <c r="D11" i="5" s="1"/>
  <c r="F74" i="6"/>
  <c r="L74" i="6"/>
  <c r="G90" i="4"/>
  <c r="G15" i="3"/>
  <c r="G17" i="3" s="1"/>
  <c r="G19" i="3" s="1"/>
  <c r="K74" i="2"/>
  <c r="K75" i="2" s="1"/>
  <c r="L74" i="2"/>
  <c r="D15" i="5" l="1"/>
  <c r="D16" i="5" s="1"/>
  <c r="I4" i="5"/>
  <c r="D12" i="5"/>
  <c r="D13" i="5" s="1"/>
  <c r="G75" i="6"/>
  <c r="K75" i="6"/>
  <c r="J75" i="6"/>
  <c r="I7" i="5" l="1"/>
  <c r="I5" i="5"/>
  <c r="I6" i="5" s="1"/>
  <c r="D17" i="5"/>
  <c r="I8" i="5" l="1"/>
  <c r="I9" i="5" s="1"/>
  <c r="I11" i="5" s="1"/>
  <c r="I12" i="5" l="1"/>
  <c r="I13" i="5" s="1"/>
  <c r="D85" i="6"/>
  <c r="D87" i="6" s="1"/>
  <c r="D90" i="6" l="1"/>
  <c r="D91" i="6" s="1"/>
  <c r="D9" i="1" l="1"/>
  <c r="D10" i="1" s="1"/>
</calcChain>
</file>

<file path=xl/sharedStrings.xml><?xml version="1.0" encoding="utf-8"?>
<sst xmlns="http://schemas.openxmlformats.org/spreadsheetml/2006/main" count="884" uniqueCount="306">
  <si>
    <t>paga lorda oraria</t>
  </si>
  <si>
    <t>oneri previdenziali a carico ditta</t>
  </si>
  <si>
    <t>totale costo orario del dipendente</t>
  </si>
  <si>
    <t>Rossi gennaio</t>
  </si>
  <si>
    <t>importo AMMESSO</t>
  </si>
  <si>
    <t>importo di RILEVANZA sul progetto</t>
  </si>
  <si>
    <t>totali</t>
  </si>
  <si>
    <t>costi semplificati</t>
  </si>
  <si>
    <t>Riepilogo costi</t>
  </si>
  <si>
    <t>Costo totale attività</t>
  </si>
  <si>
    <t>Costi indiretti (40%)</t>
  </si>
  <si>
    <t>Cofinanziamento (+40%)</t>
  </si>
  <si>
    <t>importo totale NETTO</t>
  </si>
  <si>
    <t>OBBLIGAZIONI</t>
  </si>
  <si>
    <t>ROSSI</t>
  </si>
  <si>
    <t>VERDI</t>
  </si>
  <si>
    <t>BIANCHI</t>
  </si>
  <si>
    <t>QUADRATURA 40% COSTI INDIRETTI</t>
  </si>
  <si>
    <t>riga da inserire per evitare errore validazione ID 018</t>
  </si>
  <si>
    <t>importo totale LORDO</t>
  </si>
  <si>
    <t>Documenti giustificativi da caricare in questa sezione
se risorse interne: il cedolino e il time-sheet
se risorse esterne: la fattura (o parcella) e il time-sheet.
Per quanto riguarda la quietanza F24, la stessa andrà caricata, invece, nella sezione “Rendiconto” - “Allegati al rendiconto” e non in questa sezione</t>
  </si>
  <si>
    <t>Cofinanziamento (=5% PER IPOTESI)</t>
  </si>
  <si>
    <t>FERRARI</t>
  </si>
  <si>
    <t>ORE LAVORATE TOTALI</t>
  </si>
  <si>
    <t>ORE LAVORATE SUL PROGETTO</t>
  </si>
  <si>
    <t>COSTO ORARIO</t>
  </si>
  <si>
    <t>IMPORTO TOTALE DEL PAGAMENTO</t>
  </si>
  <si>
    <t>IMPORTO DI RILEVANZA SUL PROGETTO</t>
  </si>
  <si>
    <t>A</t>
  </si>
  <si>
    <t>B</t>
  </si>
  <si>
    <t>C</t>
  </si>
  <si>
    <t>D</t>
  </si>
  <si>
    <t>E</t>
  </si>
  <si>
    <t>F</t>
  </si>
  <si>
    <t>IMPORTO AMMESSO</t>
  </si>
  <si>
    <t>RUSSO</t>
  </si>
  <si>
    <t>SANTORO</t>
  </si>
  <si>
    <t>SANNA</t>
  </si>
  <si>
    <t>GRECO</t>
  </si>
  <si>
    <t>MARINO</t>
  </si>
  <si>
    <t>A CARICO PARTENARIATO
(COFINANZIAMENTO)</t>
  </si>
  <si>
    <t>A CARICO PNRR
(FINANZIAMENTO)</t>
  </si>
  <si>
    <t>TOTALE FONTI</t>
  </si>
  <si>
    <t>G</t>
  </si>
  <si>
    <t>H</t>
  </si>
  <si>
    <t>I</t>
  </si>
  <si>
    <t>LOMBARDI</t>
  </si>
  <si>
    <t>CONTI</t>
  </si>
  <si>
    <t>= A x B</t>
  </si>
  <si>
    <t>= A x C</t>
  </si>
  <si>
    <t>= F</t>
  </si>
  <si>
    <t xml:space="preserve"> = E - F</t>
  </si>
  <si>
    <t xml:space="preserve"> = G + H = E</t>
  </si>
  <si>
    <t>NOVEMBRE 2025</t>
  </si>
  <si>
    <t>OTTOBRE 2025</t>
  </si>
  <si>
    <t>DICEMBRE 2025</t>
  </si>
  <si>
    <t>FEBBRAIO 2026</t>
  </si>
  <si>
    <t>GENNAIO 2026</t>
  </si>
  <si>
    <t>TOTALI PROGETTO</t>
  </si>
  <si>
    <t>TOTALI MESE OTT 2025</t>
  </si>
  <si>
    <t>TOTALI MESE NOV 2025</t>
  </si>
  <si>
    <t>TOTALI MESE DIC 2025</t>
  </si>
  <si>
    <t>TOTALI MESE GEN 2026</t>
  </si>
  <si>
    <t>TOTALI MESE FEB 2026</t>
  </si>
  <si>
    <t>QUOTA 40% COSTI INDIRETTI</t>
  </si>
  <si>
    <t>TOTALE OBBLIGAZIONI</t>
  </si>
  <si>
    <t>SEZIONE PAGAMENTI A COSTI REALI</t>
  </si>
  <si>
    <t>MANDATO</t>
  </si>
  <si>
    <t>TIPOLOGIA</t>
  </si>
  <si>
    <t>OGGETTO</t>
  </si>
  <si>
    <t>DATA</t>
  </si>
  <si>
    <t>1-Pagamento</t>
  </si>
  <si>
    <t>SEZIONE PAGAMENTI A COSTI SEMPLIFICATI</t>
  </si>
  <si>
    <t>COSTI IND OTT-DIC 25</t>
  </si>
  <si>
    <t>Fattura Ottobre</t>
  </si>
  <si>
    <t>Fattura Novembre</t>
  </si>
  <si>
    <t>Busta Paga Ottobre</t>
  </si>
  <si>
    <t>Busta Paga Novembre</t>
  </si>
  <si>
    <t>Busta Paga Dicembre</t>
  </si>
  <si>
    <t>Fattura Dicembre</t>
  </si>
  <si>
    <t>SECONDO RENDICONTO (gen-feb 2026)</t>
  </si>
  <si>
    <t>Busta Paga Gennaio</t>
  </si>
  <si>
    <t>Fattura Gennaio</t>
  </si>
  <si>
    <t>Busta Paga Febbraio</t>
  </si>
  <si>
    <t>Fattura Febbraio</t>
  </si>
  <si>
    <t>dipendente</t>
  </si>
  <si>
    <t>lav autonomo</t>
  </si>
  <si>
    <t>COSTI IND GEN-FEB 26</t>
  </si>
  <si>
    <t>TOTALE SEZIONE PAGAMENTI A COSTI REALI</t>
  </si>
  <si>
    <t>TOTALE SEZIONE PAGAMENTI A COSTI SEMPLIFICATI</t>
  </si>
  <si>
    <t>TOTALE IMPORTO DEL 1° RENDICONTO (REALI + SEMPLIFICATI)</t>
  </si>
  <si>
    <t>TOTALE IMPORTO DEL 2° RENDICONTO "A SALDO"  (REALI + SEMPLIFICATI)</t>
  </si>
  <si>
    <t>PRIMO RENDICONTO (ott-nov-dic 2025)</t>
  </si>
  <si>
    <t>TOTALE DEL PRIMO E DEL SECONDO RENDICONTO</t>
  </si>
  <si>
    <t>TOTALE RENDICONTATO SUL PROGETTO</t>
  </si>
  <si>
    <t>COINCIDE CON IMPORTO RICHIESTO DEL PIANO ATTIVITA' E COSTI</t>
  </si>
  <si>
    <t>Rossi ottobre</t>
  </si>
  <si>
    <t>Rossi novembre</t>
  </si>
  <si>
    <t>esempio - lavoro dipendente  -    Rossi Mario</t>
  </si>
  <si>
    <t>rateo TFR</t>
  </si>
  <si>
    <t>Costo totale progetto</t>
  </si>
  <si>
    <t>Importo richiesto (+40%)</t>
  </si>
  <si>
    <t>ESEMPIO</t>
  </si>
  <si>
    <t>Prospetto di determinazione del costo orario del dipendente</t>
  </si>
  <si>
    <t>GESTIONE SPESE &gt; COSTI REALI</t>
  </si>
  <si>
    <t>altri dipendenti e collaboratori</t>
  </si>
  <si>
    <t>……...........</t>
  </si>
  <si>
    <t>1</t>
  </si>
  <si>
    <t>2</t>
  </si>
  <si>
    <t>3</t>
  </si>
  <si>
    <t>4</t>
  </si>
  <si>
    <t>13,60</t>
  </si>
  <si>
    <t>paga oraria lorda contrattuale
(come da busta paga)</t>
  </si>
  <si>
    <t>Totale Obbligazioni</t>
  </si>
  <si>
    <t>SOMMA DI COSTI REALI E SEMPLIFICATI</t>
  </si>
  <si>
    <t xml:space="preserve">Documenti da caricare in questa sezione
CONTRATTI di LAVORO
LETTERE DI INCARICO
+
PROSPETTI DI DETERMINAZIONE DEL COSTO ORARIO
</t>
  </si>
  <si>
    <t>“Prospetto mensile spese” da caricare nella sezione “Rendiconto” - “Allegati al rendiconto”</t>
  </si>
  <si>
    <t>Giustificativi di spesa</t>
  </si>
  <si>
    <t>PROGRAMMATO</t>
  </si>
  <si>
    <t>EFFETTIVO</t>
  </si>
  <si>
    <t>Economie Totali</t>
  </si>
  <si>
    <t>Economie a valere sul Cofinanziamento</t>
  </si>
  <si>
    <t>Economie a valere sul Finanziamento PNRR</t>
  </si>
  <si>
    <t>% Cofinanziamento</t>
  </si>
  <si>
    <r>
      <t xml:space="preserve">IMPORTO AMMESSO
</t>
    </r>
    <r>
      <rPr>
        <b/>
        <sz val="10"/>
        <color rgb="FFFF0000"/>
        <rFont val="Aptos Narrow"/>
        <family val="2"/>
        <scheme val="minor"/>
      </rPr>
      <t>INIZIALE</t>
    </r>
  </si>
  <si>
    <t>VALORI INIZIALI PROGRAMMATI</t>
  </si>
  <si>
    <t>Economie Totali a valere sul Finanziamento PNRR</t>
  </si>
  <si>
    <t>Economie Totali a valere sul Cofinanziamento</t>
  </si>
  <si>
    <t>ALLA FINE DI OTTOBRE (DOPO UN MESE)</t>
  </si>
  <si>
    <t>INIZIALE</t>
  </si>
  <si>
    <t>ALLA FINE DELL'ANNO (DOPO 3 MESI)</t>
  </si>
  <si>
    <t>IN PRESENZA DI ECONOMIE TOTALI PARI A 935,20 IL NUOVO TOTALE PIANO COSTI SCENDE DA 140.000,00 A 139.064,80</t>
  </si>
  <si>
    <t>DIFFERENZE
ECONOMIE</t>
  </si>
  <si>
    <t>A FINE PROGETTO - NO ECONOMIE</t>
  </si>
  <si>
    <t>QUADRO ECONOMICO INIZIALE IN ASSENZA DI ECONOMIE</t>
  </si>
  <si>
    <t>QUADRO ECONOMICO FINALE IN PRESENZA DI ECONOMIE</t>
  </si>
  <si>
    <t>Importo Ammesso (costi reali) iniziale</t>
  </si>
  <si>
    <t>diminuzione che deve subire</t>
  </si>
  <si>
    <t>= diminuzione che deve subire</t>
  </si>
  <si>
    <t>CALCOLO DI QUANTO DEVE DIMINUIRE L' IMPORTO AMMESSO DEI PAGAMENTI A COSTI REALI</t>
  </si>
  <si>
    <t>(per non scendere al di sotto del 5% di cofinanziamento minimo)</t>
  </si>
  <si>
    <t>Coefficiente di scorporo 40%</t>
  </si>
  <si>
    <t>Importo Ammesso (costi reali) finale</t>
  </si>
  <si>
    <t>Rossi ottobre 2025</t>
  </si>
  <si>
    <t>Rossi novembre 2025</t>
  </si>
  <si>
    <t>Rossi dicembre 2025</t>
  </si>
  <si>
    <t>Rossi gennaio 2026</t>
  </si>
  <si>
    <t>Rossi febbraio 2026</t>
  </si>
  <si>
    <t>PIANO
DEI
COSTI</t>
  </si>
  <si>
    <t>QUADRO
ECONOMICO</t>
  </si>
  <si>
    <t>PAGAMENTI
A COSTI REALI</t>
  </si>
  <si>
    <t>PAGAMENTI
A COSTI SEMPLIFICATI</t>
  </si>
  <si>
    <t>FONTI FINANZIARIE
(PNRR , COFINANZ.)</t>
  </si>
  <si>
    <t>ECONOMIE</t>
  </si>
  <si>
    <t>GRANDEZZE FINANZIARIE</t>
  </si>
  <si>
    <t>CORRISPONDE AL TOTALE DEGLI IMPORTI AMMESSI DEI PAGAMENTI REALI E SEMPLIFICATI</t>
  </si>
  <si>
    <t>CORRISPONDE AL FINANZIAMENTO PNRR</t>
  </si>
  <si>
    <t>LE GRANDEZZE FINANZIARIE IN REGIS SONO TUTTE COLLEGATE FRA LORO</t>
  </si>
  <si>
    <t>ratei ferie, permessi, 13°, 14° ecc.</t>
  </si>
  <si>
    <t>https://www.strutturapnrr.gov.it/media/d5rfppjf/f_format_pe_determinazione_costo_orario_dip.xlsx</t>
  </si>
  <si>
    <t>PIANO DELLE ATTIVITA' E DEI COSTI</t>
  </si>
  <si>
    <t>COSTO TOTALE DELLE ATTIVITA' (COSTI DIRETTI)</t>
  </si>
  <si>
    <t>Codice attività</t>
  </si>
  <si>
    <t>Attività</t>
  </si>
  <si>
    <t>Codice voce di costo</t>
  </si>
  <si>
    <t>Voce costo</t>
  </si>
  <si>
    <t>Descrizione</t>
  </si>
  <si>
    <t>Ore uomo</t>
  </si>
  <si>
    <t>Numero unità</t>
  </si>
  <si>
    <t>Costo unità</t>
  </si>
  <si>
    <t>Costo totale</t>
  </si>
  <si>
    <t>Unita di misura</t>
  </si>
  <si>
    <t>Soggetto che sostiene la spesa</t>
  </si>
  <si>
    <t>XX</t>
  </si>
  <si>
    <t>ATTIVITA' 1</t>
  </si>
  <si>
    <t>XX-XX</t>
  </si>
  <si>
    <t xml:space="preserve">ALLENATORE TENNIS
</t>
  </si>
  <si>
    <t>Ore</t>
  </si>
  <si>
    <t>ENTE C</t>
  </si>
  <si>
    <t>ATTIVITA' 2</t>
  </si>
  <si>
    <t xml:space="preserve">ANIMATORE
</t>
  </si>
  <si>
    <t>ENTE B</t>
  </si>
  <si>
    <t>ATTIVITA' 3</t>
  </si>
  <si>
    <t>GUIDA TURISTICA</t>
  </si>
  <si>
    <t>15364</t>
  </si>
  <si>
    <t>FUORI DAL CENTRO</t>
  </si>
  <si>
    <t>OPERATORE PER ACCOMPAGMENTO MINORI</t>
  </si>
  <si>
    <t>ATTIVITA' 4</t>
  </si>
  <si>
    <t>PSICOLOGO</t>
  </si>
  <si>
    <t>15382</t>
  </si>
  <si>
    <t>I MIEI, I TUOI</t>
  </si>
  <si>
    <t>EDUCATORE PER TUTORAGGIO FAMILIARE</t>
  </si>
  <si>
    <t>ATTIVITA' 5</t>
  </si>
  <si>
    <t>ESPERTO DINAMICHE RELAZIONALI</t>
  </si>
  <si>
    <t>ENTE A</t>
  </si>
  <si>
    <t>15347</t>
  </si>
  <si>
    <t>MI CON_CENTRO</t>
  </si>
  <si>
    <t>OPERATORE PER TUTORAGGIO SCOLASTICO</t>
  </si>
  <si>
    <t>EDUCATORE PER TUTORAGGIO SCOLASTICO</t>
  </si>
  <si>
    <t>ATTIVITA' 6</t>
  </si>
  <si>
    <t>ESPERTO PITTURA</t>
  </si>
  <si>
    <t>ATTIVITA' 7</t>
  </si>
  <si>
    <t>ESPERTO DI MUSICA</t>
  </si>
  <si>
    <t>ATTIVITA' 8</t>
  </si>
  <si>
    <t>ATTIVITA' 9</t>
  </si>
  <si>
    <t>INSEGNANTE MATEMATICA</t>
  </si>
  <si>
    <t>15373</t>
  </si>
  <si>
    <t>“IND’O STREET” ART</t>
  </si>
  <si>
    <t>ESPERTO DIDATTICA</t>
  </si>
  <si>
    <t>lav dipendente</t>
  </si>
  <si>
    <t>lav parasubordinato</t>
  </si>
  <si>
    <t>TIPO LAVORATORE</t>
  </si>
  <si>
    <t>costo orario</t>
  </si>
  <si>
    <t>sett</t>
  </si>
  <si>
    <t>ott</t>
  </si>
  <si>
    <t>nov</t>
  </si>
  <si>
    <t>dic</t>
  </si>
  <si>
    <t>gen</t>
  </si>
  <si>
    <t>tot ore</t>
  </si>
  <si>
    <t>tot impegno</t>
  </si>
  <si>
    <t>nome</t>
  </si>
  <si>
    <t>tipo</t>
  </si>
  <si>
    <t>MAPPA DEL FILE</t>
  </si>
  <si>
    <t>GR FIN</t>
  </si>
  <si>
    <t>Grandezze Finanziarie</t>
  </si>
  <si>
    <t>IN REGIS LE TROVIAMO IN CRONOPROGRAMMA COSTI</t>
  </si>
  <si>
    <t>IN REGIS LE TROVIAMO IN GESTIONE SPESE</t>
  </si>
  <si>
    <t>IN REGIS LE TROVIAMO IN GESTIONE FONTI</t>
  </si>
  <si>
    <t>Piano Attivita e Costi</t>
  </si>
  <si>
    <t>Piano</t>
  </si>
  <si>
    <t>Standard</t>
  </si>
  <si>
    <t>Gest Spese Standard</t>
  </si>
  <si>
    <t>Economie</t>
  </si>
  <si>
    <t>Gest Spese ECO</t>
  </si>
  <si>
    <t>Obbligazioni</t>
  </si>
  <si>
    <t>RENDICONTI</t>
  </si>
  <si>
    <t>PDC</t>
  </si>
  <si>
    <t>QE</t>
  </si>
  <si>
    <t>VAI</t>
  </si>
  <si>
    <t>TORNA  ALLA MAPPA</t>
  </si>
  <si>
    <t>None foglio di lavoro</t>
  </si>
  <si>
    <t>cosa contiene e a cosa serve</t>
  </si>
  <si>
    <t>Piano dei Costi</t>
  </si>
  <si>
    <t>Quadro Economico</t>
  </si>
  <si>
    <t>Rendiconto di progetto</t>
  </si>
  <si>
    <t>Descrizione foglio</t>
  </si>
  <si>
    <t>Elenco delle Grandezze Finanziarie che troviamo su ReGis
(offre una panoramica e un'indicazione sintetica di dove  troviamo le varie grandezze finanziarie su ReGis)</t>
  </si>
  <si>
    <r>
      <t xml:space="preserve">ore lavorate </t>
    </r>
    <r>
      <rPr>
        <b/>
        <sz val="14"/>
        <color theme="1"/>
        <rFont val="Aptos Narrow"/>
        <family val="2"/>
        <scheme val="minor"/>
      </rPr>
      <t>sul progetto</t>
    </r>
    <r>
      <rPr>
        <sz val="11"/>
        <color theme="1"/>
        <rFont val="Aptos Narrow"/>
        <family val="2"/>
        <scheme val="minor"/>
      </rPr>
      <t xml:space="preserve"> nei vari mesi</t>
    </r>
  </si>
  <si>
    <t>INDIRETTI RENDICONTO DICEMBRE</t>
  </si>
  <si>
    <t>INDIRETTI RENDICONTO SALDO</t>
  </si>
  <si>
    <t>(PRIMO TOTALE)</t>
  </si>
  <si>
    <r>
      <t xml:space="preserve">Sviluppo spese </t>
    </r>
    <r>
      <rPr>
        <b/>
        <sz val="11"/>
        <color theme="1"/>
        <rFont val="Aptos Narrow"/>
        <family val="2"/>
        <scheme val="minor"/>
      </rPr>
      <t>in assenza</t>
    </r>
    <r>
      <rPr>
        <sz val="11"/>
        <color theme="1"/>
        <rFont val="Aptos Narrow"/>
        <family val="2"/>
        <scheme val="minor"/>
      </rPr>
      <t xml:space="preserve"> di economie</t>
    </r>
  </si>
  <si>
    <r>
      <t xml:space="preserve">Sviluppo spese </t>
    </r>
    <r>
      <rPr>
        <b/>
        <sz val="11"/>
        <color theme="1"/>
        <rFont val="Aptos Narrow"/>
        <family val="2"/>
        <scheme val="minor"/>
      </rPr>
      <t>in presenza</t>
    </r>
    <r>
      <rPr>
        <sz val="11"/>
        <color theme="1"/>
        <rFont val="Aptos Narrow"/>
        <family val="2"/>
        <scheme val="minor"/>
      </rPr>
      <t xml:space="preserve"> di  economie</t>
    </r>
  </si>
  <si>
    <r>
      <t>La tabella è un esempio di file di lavoro per inserire i pagamenti in</t>
    </r>
    <r>
      <rPr>
        <b/>
        <sz val="11"/>
        <color rgb="FFFF0000"/>
        <rFont val="Aptos Narrow"/>
        <family val="2"/>
        <scheme val="minor"/>
      </rPr>
      <t xml:space="preserve"> gestione spese&gt;pagamenti a costi reali di Regis</t>
    </r>
    <r>
      <rPr>
        <sz val="11"/>
        <color theme="1"/>
        <rFont val="Aptos Narrow"/>
        <family val="2"/>
        <scheme val="minor"/>
      </rPr>
      <t xml:space="preserve">
I numeri da inserire in Regis sono solo quelli delle 3 colonne evidenziate in arancione </t>
    </r>
  </si>
  <si>
    <t>se non si fa nulla il cofinanziamento scende al 4,36% che è sotto il minimo</t>
  </si>
  <si>
    <t>per far si che il cofinanziamento salga almeno al 5% bisogna diminuire uno o più degli importi ammessi della colonna F</t>
  </si>
  <si>
    <t>per es. se si inserisce al posto di 2.700,00 (cella blu) il valore 2.000,00, il cofinanziamento sale al 5,07%</t>
  </si>
  <si>
    <t>in realtà è sufficiente inserire 2.065,40 per attestarsi al 5% minimo</t>
  </si>
  <si>
    <t>PAGAMENTI A COSTI REALI</t>
  </si>
  <si>
    <t>DOC</t>
  </si>
  <si>
    <t>ERRORE
REGIS INIZIALE</t>
  </si>
  <si>
    <t>CAMPI DI REGIS</t>
  </si>
  <si>
    <t>COSA INSERIRE</t>
  </si>
  <si>
    <t>FREQUENZA AGGIORNAMENTO</t>
  </si>
  <si>
    <t>þ</t>
  </si>
  <si>
    <r>
      <t xml:space="preserve">
</t>
    </r>
    <r>
      <rPr>
        <b/>
        <sz val="12"/>
        <color theme="1"/>
        <rFont val="Wingdings"/>
        <charset val="2"/>
      </rPr>
      <t>w</t>
    </r>
    <r>
      <rPr>
        <b/>
        <sz val="11"/>
        <color theme="1"/>
        <rFont val="Ink Free"/>
        <family val="4"/>
        <charset val="2"/>
      </rPr>
      <t xml:space="preserve"> Mandato
</t>
    </r>
    <r>
      <rPr>
        <b/>
        <sz val="12"/>
        <color theme="1"/>
        <rFont val="Wingdings"/>
        <charset val="2"/>
      </rPr>
      <t>w</t>
    </r>
    <r>
      <rPr>
        <b/>
        <sz val="11"/>
        <color theme="1"/>
        <rFont val="Ink Free"/>
        <family val="4"/>
        <charset val="2"/>
      </rPr>
      <t xml:space="preserve"> Tipologia del pagamento
</t>
    </r>
    <r>
      <rPr>
        <b/>
        <sz val="12"/>
        <color theme="1"/>
        <rFont val="Wingdings"/>
        <charset val="2"/>
      </rPr>
      <t>w</t>
    </r>
    <r>
      <rPr>
        <b/>
        <sz val="11"/>
        <color theme="1"/>
        <rFont val="Ink Free"/>
        <family val="4"/>
        <charset val="2"/>
      </rPr>
      <t xml:space="preserve"> Oggetto del pagamento
</t>
    </r>
    <r>
      <rPr>
        <b/>
        <sz val="12"/>
        <color theme="1"/>
        <rFont val="Wingdings"/>
        <charset val="2"/>
      </rPr>
      <t>w</t>
    </r>
    <r>
      <rPr>
        <b/>
        <sz val="11"/>
        <color theme="1"/>
        <rFont val="Ink Free"/>
        <family val="4"/>
        <charset val="2"/>
      </rPr>
      <t xml:space="preserve"> Data pagamento
</t>
    </r>
    <r>
      <rPr>
        <b/>
        <sz val="12"/>
        <color theme="1"/>
        <rFont val="Wingdings"/>
        <charset val="2"/>
      </rPr>
      <t>w</t>
    </r>
    <r>
      <rPr>
        <b/>
        <sz val="11"/>
        <color theme="1"/>
        <rFont val="Ink Free"/>
        <family val="4"/>
        <charset val="2"/>
      </rPr>
      <t xml:space="preserve"> Importo totale del pagamento
</t>
    </r>
    <r>
      <rPr>
        <b/>
        <sz val="12"/>
        <color theme="1"/>
        <rFont val="Wingdings"/>
        <charset val="2"/>
      </rPr>
      <t>w</t>
    </r>
    <r>
      <rPr>
        <b/>
        <sz val="11"/>
        <color theme="1"/>
        <rFont val="Ink Free"/>
        <family val="4"/>
        <charset val="2"/>
      </rPr>
      <t xml:space="preserve"> Importo di rilevanza sul progetto
</t>
    </r>
    <r>
      <rPr>
        <b/>
        <sz val="11"/>
        <color theme="1"/>
        <rFont val="Wingdings"/>
        <charset val="2"/>
      </rPr>
      <t>w</t>
    </r>
    <r>
      <rPr>
        <b/>
        <sz val="11"/>
        <color theme="1"/>
        <rFont val="Ink Free"/>
        <family val="4"/>
        <charset val="2"/>
      </rPr>
      <t xml:space="preserve"> Flag split payment
</t>
    </r>
    <r>
      <rPr>
        <b/>
        <sz val="12"/>
        <color theme="1"/>
        <rFont val="Wingdings"/>
        <charset val="2"/>
      </rPr>
      <t>w</t>
    </r>
    <r>
      <rPr>
        <b/>
        <sz val="11"/>
        <color theme="1"/>
        <rFont val="Ink Free"/>
        <family val="4"/>
        <charset val="2"/>
      </rPr>
      <t xml:space="preserve"> Importo Ammesso
</t>
    </r>
  </si>
  <si>
    <r>
      <rPr>
        <b/>
        <u/>
        <sz val="11"/>
        <color rgb="FFFF0000"/>
        <rFont val="Ink Free"/>
        <family val="4"/>
      </rPr>
      <t>MANDATO</t>
    </r>
    <r>
      <rPr>
        <b/>
        <sz val="11"/>
        <color theme="1"/>
        <rFont val="Ink Free"/>
        <family val="4"/>
      </rPr>
      <t xml:space="preserve">
Si inserisce un codice libero (univoco per ciascun mandato).
</t>
    </r>
    <r>
      <rPr>
        <b/>
        <sz val="11"/>
        <color rgb="FFFF0000"/>
        <rFont val="Ink Free"/>
        <family val="4"/>
      </rPr>
      <t>TIPOLOGIA DEL PAGAMENTO</t>
    </r>
    <r>
      <rPr>
        <b/>
        <sz val="11"/>
        <color theme="1"/>
        <rFont val="Ink Free"/>
        <family val="4"/>
      </rPr>
      <t xml:space="preserve">
1.Pagamento
2.Rettifica (si usa solo per stornare un pagamento precedentemente inserito).
</t>
    </r>
    <r>
      <rPr>
        <b/>
        <sz val="11"/>
        <color rgb="FFFF0000"/>
        <rFont val="Ink Free"/>
        <family val="4"/>
      </rPr>
      <t>OGGETTO DEL PAGAMENTO</t>
    </r>
    <r>
      <rPr>
        <b/>
        <sz val="11"/>
        <color theme="1"/>
        <rFont val="Ink Free"/>
        <family val="4"/>
      </rPr>
      <t xml:space="preserve">
Nominativo della risorsa umana-Periodo di riferimento (es. Rossi Mario-giugno 2025, Rossi Mario-marzo/giugno 2025) </t>
    </r>
    <r>
      <rPr>
        <b/>
        <sz val="11"/>
        <rFont val="Ink Free"/>
        <family val="4"/>
      </rPr>
      <t>oppure</t>
    </r>
    <r>
      <rPr>
        <b/>
        <sz val="11"/>
        <color theme="1"/>
        <rFont val="Ink Free"/>
        <family val="4"/>
      </rPr>
      <t xml:space="preserve">
Nominativo della risorsa umana-Periodo di riferimento-causale (es. Rossi Mario-giugno 2025 stipendio)
</t>
    </r>
    <r>
      <rPr>
        <b/>
        <sz val="11"/>
        <color rgb="FFFF0000"/>
        <rFont val="Ink Free"/>
        <family val="4"/>
      </rPr>
      <t xml:space="preserve">DATA DEL PAGAMENTO
</t>
    </r>
    <r>
      <rPr>
        <b/>
        <sz val="11"/>
        <color theme="1"/>
        <rFont val="Ink Free"/>
        <family val="4"/>
      </rPr>
      <t xml:space="preserve">Se nell'importo di rilevanza sul progetto viene inserito il prodotto fra il costo orario della risorsa umana e il numero di ore lavorate dalla stessa nel periodo cui si riferisce il pagamento, inserire la data in cui viene effettuato il bonifico alla risorsa umana (il costo orario comprende esborsi effettuati in date diverse es. bonifico e F24)
Se si vuole suddividere i pagamenti fra retribuzione e F24, inserire le relative date.
</t>
    </r>
    <r>
      <rPr>
        <b/>
        <sz val="11"/>
        <color rgb="FFFF0000"/>
        <rFont val="Ink Free"/>
        <family val="4"/>
      </rPr>
      <t>FLAG SPLIT PAYMENT</t>
    </r>
    <r>
      <rPr>
        <b/>
        <sz val="11"/>
        <color theme="1"/>
        <rFont val="Ink Free"/>
        <family val="4"/>
      </rPr>
      <t xml:space="preserve">
inserire NO
</t>
    </r>
    <r>
      <rPr>
        <b/>
        <sz val="11"/>
        <color rgb="FFFF0000"/>
        <rFont val="Ink Free"/>
        <family val="4"/>
      </rPr>
      <t>IMPORTO TOTALE DEL PAGAMENTO</t>
    </r>
    <r>
      <rPr>
        <b/>
        <sz val="11"/>
        <color theme="1"/>
        <rFont val="Ink Free"/>
        <family val="4"/>
      </rPr>
      <t xml:space="preserve">
non necessita di spiegazioni particolari se non che non può essere minore dell'importo di rilevanza sul progetto.</t>
    </r>
  </si>
  <si>
    <t>NON VI E' UNA SCADENZA PRECISA PER L'AGGIORNAMENTO.
TUTTAVIA IL SISTEMA REGIS CONFRONTA IL TOTALE DEI PAGAMENTI CON IL TOTALE DEI COSTI DEL PIANO COSTI.
CIOE' SE IL TOTALE DEI COSTI INDICATI COME "REALIZZATI" SUPERA DI UNA PERCENTUALE MAGGIORE DEL 60% I PAGAMENTI INSERITI, IL SISTEMA INDICA UN WARNING NELLA SEZIONE RIEPILOGO.
PERTANTO, SE VI SONO STATI PAGAMENTI E' NECESSARIO INSERIRLI
(ANCHE SE NON SI DEVE ANCORA PREDISPORRE IL RENDICONTO).</t>
  </si>
  <si>
    <r>
      <rPr>
        <b/>
        <sz val="11"/>
        <color rgb="FFFF0000"/>
        <rFont val="Ink Free"/>
        <family val="4"/>
      </rPr>
      <t>IMPORTO DI RILEVANZA SUL PROGETTO</t>
    </r>
    <r>
      <rPr>
        <b/>
        <sz val="11"/>
        <color theme="1"/>
        <rFont val="Ink Free"/>
        <family val="4"/>
      </rPr>
      <t xml:space="preserve">
Si può calcolare come prodotto fra il costo orario della risorsa umana (come da Allegato F: Determinazione costo orario dipendente) e il numero di ore lavorate dalla stessa nel periodo cui si riferisce il pagamento (come da Allegato G: Timesheet della risorsa umana impegnata nel progetto).
In sostanza: COSTO ORARIO X NUM. ORE
</t>
    </r>
    <r>
      <rPr>
        <b/>
        <u val="double"/>
        <sz val="11"/>
        <color theme="1"/>
        <rFont val="Ink Free"/>
        <family val="4"/>
      </rPr>
      <t>In assenza di Economie</t>
    </r>
    <r>
      <rPr>
        <b/>
        <sz val="11"/>
        <color theme="1"/>
        <rFont val="Ink Free"/>
        <family val="4"/>
      </rPr>
      <t xml:space="preserve"> di progetto, il totale degli importi di rilevanza dei costi reali dovrà essere pari al totale dei costi diretti della proposta progettuale;
</t>
    </r>
    <r>
      <rPr>
        <b/>
        <u val="double"/>
        <sz val="11"/>
        <color theme="1"/>
        <rFont val="Ink Free"/>
        <family val="4"/>
      </rPr>
      <t>In presenza di Economie</t>
    </r>
    <r>
      <rPr>
        <b/>
        <sz val="11"/>
        <color theme="1"/>
        <rFont val="Ink Free"/>
        <family val="4"/>
      </rPr>
      <t xml:space="preserve"> di progetto, il totale degli importi di rilevanza dei costi reali dovrà essere conseguentemente riproporzionato.
</t>
    </r>
    <r>
      <rPr>
        <b/>
        <sz val="11"/>
        <color rgb="FFFF0000"/>
        <rFont val="Ink Free"/>
        <family val="4"/>
      </rPr>
      <t>IMPORTO AMMESSO</t>
    </r>
    <r>
      <rPr>
        <b/>
        <sz val="11"/>
        <color theme="1"/>
        <rFont val="Ink Free"/>
        <family val="4"/>
      </rPr>
      <t xml:space="preserve">
Attenzione: per inserire l'importo ammesso del pagamento, bisogna cliccare sul link del codice del mandato di riferimento. Difatti, dopo aver inserito l'importo di rilevanza e aver cliccato AGGIUNGI, l'importo di rilevanza viene inserito ma l'importo ammesso rimane a zero.
Se L'IMPORTO AMMESSO E' ZERO allora QUELLA RIGA DI SPESA NON E' POSSIBILE INCLUDERLA IN UN RENDICONTO.
Uno dei modi di calcolare l'importo ammesso di ciascun pagamento è quello di detrarre dall'importo di rilevanza, la percentuale di cofinanziamento (es. se la percentuale è 6%, abbiamo imp. rilevanza 1.000,00 - importo ammesso 940,00).
</t>
    </r>
    <r>
      <rPr>
        <b/>
        <u val="double"/>
        <sz val="11"/>
        <color theme="1"/>
        <rFont val="Ink Free"/>
        <family val="4"/>
      </rPr>
      <t>In assenza di Economie di progetto</t>
    </r>
    <r>
      <rPr>
        <b/>
        <sz val="11"/>
        <color theme="1"/>
        <rFont val="Ink Free"/>
        <family val="4"/>
      </rPr>
      <t xml:space="preserve">, il totale degli importi ammessi dei costi reali + il totale degli importi ammessi dei costi semplificati dovrà essere pari al totale del finanziamento PNRR.
</t>
    </r>
  </si>
  <si>
    <t>PAGAMENTI A COSTI SEMPLIFICATI</t>
  </si>
  <si>
    <r>
      <t xml:space="preserve">
</t>
    </r>
    <r>
      <rPr>
        <b/>
        <sz val="12"/>
        <color theme="1"/>
        <rFont val="Wingdings"/>
        <charset val="2"/>
      </rPr>
      <t>w</t>
    </r>
    <r>
      <rPr>
        <b/>
        <sz val="11"/>
        <color theme="1"/>
        <rFont val="Ink Free"/>
        <family val="4"/>
        <charset val="2"/>
      </rPr>
      <t xml:space="preserve"> Mandato
</t>
    </r>
    <r>
      <rPr>
        <b/>
        <sz val="12"/>
        <color theme="1"/>
        <rFont val="Wingdings"/>
        <charset val="2"/>
      </rPr>
      <t>w</t>
    </r>
    <r>
      <rPr>
        <b/>
        <sz val="11"/>
        <color theme="1"/>
        <rFont val="Ink Free"/>
        <family val="4"/>
        <charset val="2"/>
      </rPr>
      <t xml:space="preserve"> Tipologia del pagamento
</t>
    </r>
    <r>
      <rPr>
        <b/>
        <sz val="12"/>
        <color theme="1"/>
        <rFont val="Wingdings"/>
        <charset val="2"/>
      </rPr>
      <t>w</t>
    </r>
    <r>
      <rPr>
        <b/>
        <sz val="11"/>
        <color theme="1"/>
        <rFont val="Ink Free"/>
        <family val="4"/>
        <charset val="2"/>
      </rPr>
      <t xml:space="preserve"> Oggetto del pagamento
</t>
    </r>
    <r>
      <rPr>
        <b/>
        <sz val="11"/>
        <color theme="1"/>
        <rFont val="Wingdings"/>
        <charset val="2"/>
      </rPr>
      <t>w</t>
    </r>
    <r>
      <rPr>
        <b/>
        <sz val="11"/>
        <color theme="1"/>
        <rFont val="Ink Free"/>
        <family val="4"/>
        <charset val="2"/>
      </rPr>
      <t xml:space="preserve"> Modalità Rendicontativa
</t>
    </r>
    <r>
      <rPr>
        <b/>
        <sz val="11"/>
        <color theme="1"/>
        <rFont val="Wingdings"/>
        <charset val="2"/>
      </rPr>
      <t>w</t>
    </r>
    <r>
      <rPr>
        <b/>
        <sz val="11"/>
        <color theme="1"/>
        <rFont val="Ink Free"/>
        <family val="4"/>
        <charset val="2"/>
      </rPr>
      <t xml:space="preserve"> Base calcolo
</t>
    </r>
    <r>
      <rPr>
        <b/>
        <sz val="11"/>
        <color theme="1"/>
        <rFont val="Wingdings"/>
        <charset val="2"/>
      </rPr>
      <t>w</t>
    </r>
    <r>
      <rPr>
        <b/>
        <sz val="11"/>
        <color theme="1"/>
        <rFont val="Ink Free"/>
        <family val="4"/>
        <charset val="2"/>
      </rPr>
      <t xml:space="preserve"> Perc. tasso forfettario
</t>
    </r>
    <r>
      <rPr>
        <b/>
        <sz val="12"/>
        <color theme="1"/>
        <rFont val="Wingdings"/>
        <charset val="2"/>
      </rPr>
      <t>w</t>
    </r>
    <r>
      <rPr>
        <b/>
        <sz val="11"/>
        <color theme="1"/>
        <rFont val="Ink Free"/>
        <family val="4"/>
        <charset val="2"/>
      </rPr>
      <t xml:space="preserve"> Data pagamento
</t>
    </r>
    <r>
      <rPr>
        <b/>
        <sz val="12"/>
        <color theme="1"/>
        <rFont val="Wingdings"/>
        <charset val="2"/>
      </rPr>
      <t>w</t>
    </r>
    <r>
      <rPr>
        <b/>
        <sz val="11"/>
        <color theme="1"/>
        <rFont val="Ink Free"/>
        <family val="4"/>
        <charset val="2"/>
      </rPr>
      <t xml:space="preserve"> Importo totale del pagamento
</t>
    </r>
    <r>
      <rPr>
        <b/>
        <sz val="12"/>
        <color theme="1"/>
        <rFont val="Wingdings"/>
        <charset val="2"/>
      </rPr>
      <t>w</t>
    </r>
    <r>
      <rPr>
        <b/>
        <sz val="11"/>
        <color theme="1"/>
        <rFont val="Ink Free"/>
        <family val="4"/>
        <charset val="2"/>
      </rPr>
      <t xml:space="preserve"> Importo di rilevanza sul progetto
</t>
    </r>
    <r>
      <rPr>
        <b/>
        <sz val="12"/>
        <color theme="1"/>
        <rFont val="Wingdings"/>
        <charset val="2"/>
      </rPr>
      <t>w</t>
    </r>
    <r>
      <rPr>
        <b/>
        <sz val="11"/>
        <color theme="1"/>
        <rFont val="Ink Free"/>
        <family val="4"/>
        <charset val="2"/>
      </rPr>
      <t xml:space="preserve"> Importo Ammesso
</t>
    </r>
  </si>
  <si>
    <r>
      <rPr>
        <b/>
        <u/>
        <sz val="11"/>
        <color rgb="FFFF0000"/>
        <rFont val="Ink Free"/>
        <family val="4"/>
      </rPr>
      <t>MANDATO</t>
    </r>
    <r>
      <rPr>
        <b/>
        <sz val="11"/>
        <color theme="1"/>
        <rFont val="Ink Free"/>
        <family val="4"/>
      </rPr>
      <t xml:space="preserve">
Si inserisce un codice libero (univoco per ciascun mandato).
</t>
    </r>
    <r>
      <rPr>
        <b/>
        <sz val="11"/>
        <color rgb="FFFF0000"/>
        <rFont val="Ink Free"/>
        <family val="4"/>
      </rPr>
      <t>TIPOLOGIA DEL PAGAMENTO</t>
    </r>
    <r>
      <rPr>
        <b/>
        <sz val="11"/>
        <color theme="1"/>
        <rFont val="Ink Free"/>
        <family val="4"/>
      </rPr>
      <t xml:space="preserve">
1.Pagamento
2.Rettifica (si usa solo per stornare un pagamento precedentemente inserito).
</t>
    </r>
    <r>
      <rPr>
        <b/>
        <sz val="11"/>
        <color rgb="FFFF0000"/>
        <rFont val="Ink Free"/>
        <family val="4"/>
      </rPr>
      <t>OGGETTO DEL PAGAMENTO</t>
    </r>
    <r>
      <rPr>
        <b/>
        <sz val="11"/>
        <color theme="1"/>
        <rFont val="Ink Free"/>
        <family val="4"/>
      </rPr>
      <t xml:space="preserve">
Si può inserire "costi indiretti" oppure "quota forfettaria costi indiretti" oppure "costi indiretti su rendiconto num. ..."
</t>
    </r>
    <r>
      <rPr>
        <b/>
        <sz val="11"/>
        <color rgb="FFFF0000"/>
        <rFont val="Ink Free"/>
        <family val="4"/>
      </rPr>
      <t xml:space="preserve">DATA DEL PAGAMENTO
</t>
    </r>
    <r>
      <rPr>
        <b/>
        <sz val="11"/>
        <color theme="1"/>
        <rFont val="Ink Free"/>
        <family val="4"/>
      </rPr>
      <t xml:space="preserve">trattandosi di un pagamento figurativo, va bene una qualsiasi data non successiva alla data di conclusione del progetto (l'ideale è la data dell'ultimo pagamento incluso nel rendiconto cui si aggiunge il 40%)
</t>
    </r>
    <r>
      <rPr>
        <b/>
        <sz val="11"/>
        <color rgb="FFFF0000"/>
        <rFont val="Ink Free"/>
        <family val="4"/>
      </rPr>
      <t>MODALITA' RENDICONTATIVA</t>
    </r>
    <r>
      <rPr>
        <b/>
        <sz val="11"/>
        <color theme="1"/>
        <rFont val="Ink Free"/>
        <family val="4"/>
      </rPr>
      <t xml:space="preserve">
inserire 3-Rendicontazione a Somme/Tariffe forfettarie
</t>
    </r>
    <r>
      <rPr>
        <b/>
        <sz val="11"/>
        <color rgb="FFFF0000"/>
        <rFont val="Ink Free"/>
        <family val="4"/>
      </rPr>
      <t>BASE CALCOLO</t>
    </r>
    <r>
      <rPr>
        <b/>
        <sz val="11"/>
        <color theme="1"/>
        <rFont val="Ink Free"/>
        <family val="4"/>
      </rPr>
      <t xml:space="preserve">
Importo dei pagamenti a costi reali di cui si vuole calcolare il 40%
</t>
    </r>
    <r>
      <rPr>
        <b/>
        <sz val="11"/>
        <color rgb="FFFF0000"/>
        <rFont val="Ink Free"/>
        <family val="4"/>
      </rPr>
      <t xml:space="preserve">PERC. TASSO FORFETTARIO
</t>
    </r>
    <r>
      <rPr>
        <b/>
        <sz val="11"/>
        <color theme="1"/>
        <rFont val="Ink Free"/>
        <family val="4"/>
      </rPr>
      <t xml:space="preserve">40%
</t>
    </r>
    <r>
      <rPr>
        <b/>
        <sz val="11"/>
        <color rgb="FFFF0000"/>
        <rFont val="Ink Free"/>
        <family val="4"/>
      </rPr>
      <t>IMPORTO TOTALE DEL PAGAMENTO</t>
    </r>
    <r>
      <rPr>
        <b/>
        <sz val="11"/>
        <color theme="1"/>
        <rFont val="Ink Free"/>
        <family val="4"/>
      </rPr>
      <t xml:space="preserve">
come "importo di rilevanza sul progetto"
</t>
    </r>
  </si>
  <si>
    <t>NON VI E' UNA SCADENZA PRECISA PER L'AGGIORNAMENTO.
TUTTAVIA IL SISTEMA REGIS CONFRONTA IL TOTALE DEI PAGAMENTI CON IL TOTALE DEI COSTI DEL PIANO COSTI.
CIOE' SE IL TOTALE DEI COSTI INDICATI COME "REALIZZATI" SUPERA DI UNA PERCENTUALE MAGGIORE DEL 60% I PAGAMENTI INSERITI, IL SISTEMA INDICA UN WARNING NELLA SEZIONE RIEPILOGO.
PERTANTO, SE VI SONO STATI PAGAMENTI  A COSTI REALI, E SONO STATI INSERITI NELLA RELATIVA TABELLA, E' NECESSARIO INSERIRE ANCHE UN AMMONTARE PARI AL 40% DEL TOTALE DEI COSTI REALI
(ANCHE SE NON SI DEVE ANCORA PREDISPORRE IL RENDICONTO).</t>
  </si>
  <si>
    <r>
      <rPr>
        <b/>
        <sz val="11"/>
        <color rgb="FFFF0000"/>
        <rFont val="Ink Free"/>
        <family val="4"/>
      </rPr>
      <t>IMPORTO DI RILEVANZA SUL PROGETTO</t>
    </r>
    <r>
      <rPr>
        <b/>
        <sz val="11"/>
        <color theme="1"/>
        <rFont val="Ink Free"/>
        <family val="4"/>
      </rPr>
      <t xml:space="preserve">
Si inserisce un importo pari al 40% del totale dell'importo di rilevanza dei costi reali.
Si consiglia di inserire un'unica riga per ciascun rendiconto (un rendiconto conterrà N pagamenti a costi reali e 1 riga unica di costo semplificato)
</t>
    </r>
    <r>
      <rPr>
        <b/>
        <u val="double"/>
        <sz val="11"/>
        <color theme="1"/>
        <rFont val="Ink Free"/>
        <family val="4"/>
      </rPr>
      <t>In assenza di Economie</t>
    </r>
    <r>
      <rPr>
        <b/>
        <sz val="11"/>
        <color theme="1"/>
        <rFont val="Ink Free"/>
        <family val="4"/>
      </rPr>
      <t xml:space="preserve"> di progetto, il totale degli importi di rilevanza dei costi semplificati dovrà essere pari al totale dei costi indiretti della proposta progettuale;
</t>
    </r>
    <r>
      <rPr>
        <b/>
        <u val="double"/>
        <sz val="11"/>
        <color theme="1"/>
        <rFont val="Ink Free"/>
        <family val="4"/>
      </rPr>
      <t>In presenza di Economie</t>
    </r>
    <r>
      <rPr>
        <b/>
        <sz val="11"/>
        <color theme="1"/>
        <rFont val="Ink Free"/>
        <family val="4"/>
      </rPr>
      <t xml:space="preserve"> di progetto, il totale degli importi di rilevanza dei costi semplificati dovrà essere conseguentemente riproporzionato.
</t>
    </r>
    <r>
      <rPr>
        <b/>
        <sz val="11"/>
        <color rgb="FFFF0000"/>
        <rFont val="Ink Free"/>
        <family val="4"/>
      </rPr>
      <t>IMPORTO AMMESSO</t>
    </r>
    <r>
      <rPr>
        <b/>
        <sz val="11"/>
        <color theme="1"/>
        <rFont val="Ink Free"/>
        <family val="4"/>
      </rPr>
      <t xml:space="preserve">
Attenzione: per inserire l'importo ammesso del pagamento, bisogna cliccare sul link del codice del mandato di riferimento.
</t>
    </r>
    <r>
      <rPr>
        <b/>
        <u val="double"/>
        <sz val="11"/>
        <color theme="1"/>
        <rFont val="Ink Free"/>
        <family val="4"/>
      </rPr>
      <t>In assenza di Economie di progetto</t>
    </r>
    <r>
      <rPr>
        <b/>
        <sz val="11"/>
        <color theme="1"/>
        <rFont val="Ink Free"/>
        <family val="4"/>
      </rPr>
      <t xml:space="preserve">, il totale degli importi ammessi dei costi reali + il totale degli importi ammessi dei costi semplificati dovrà essere pari al totale del finanziamento PNRR.
</t>
    </r>
  </si>
  <si>
    <r>
      <rPr>
        <b/>
        <sz val="11"/>
        <color theme="1"/>
        <rFont val="Wingdings"/>
        <charset val="2"/>
      </rPr>
      <t xml:space="preserve">
w</t>
    </r>
    <r>
      <rPr>
        <b/>
        <sz val="11"/>
        <color theme="1"/>
        <rFont val="Ink Free"/>
        <family val="4"/>
      </rPr>
      <t xml:space="preserve"> Codice
</t>
    </r>
    <r>
      <rPr>
        <b/>
        <sz val="11"/>
        <color theme="1"/>
        <rFont val="Wingdings"/>
        <charset val="2"/>
      </rPr>
      <t>w</t>
    </r>
    <r>
      <rPr>
        <b/>
        <sz val="11"/>
        <color theme="1"/>
        <rFont val="Ink Free"/>
        <family val="4"/>
      </rPr>
      <t xml:space="preserve"> Tipologia Obbligazione
</t>
    </r>
    <r>
      <rPr>
        <b/>
        <sz val="11"/>
        <color theme="1"/>
        <rFont val="Wingdings"/>
        <charset val="2"/>
      </rPr>
      <t>w</t>
    </r>
    <r>
      <rPr>
        <b/>
        <sz val="11"/>
        <color theme="1"/>
        <rFont val="Ink Free"/>
        <family val="4"/>
      </rPr>
      <t xml:space="preserve"> Data
</t>
    </r>
    <r>
      <rPr>
        <b/>
        <sz val="11"/>
        <color theme="1"/>
        <rFont val="Wingdings"/>
        <charset val="2"/>
      </rPr>
      <t>w</t>
    </r>
    <r>
      <rPr>
        <b/>
        <sz val="11"/>
        <color theme="1"/>
        <rFont val="Ink Free"/>
        <family val="4"/>
      </rPr>
      <t xml:space="preserve"> Importo
</t>
    </r>
    <r>
      <rPr>
        <b/>
        <sz val="12"/>
        <color theme="1"/>
        <rFont val="Wingdings"/>
        <charset val="2"/>
      </rPr>
      <t>w</t>
    </r>
    <r>
      <rPr>
        <b/>
        <sz val="11"/>
        <color theme="1"/>
        <rFont val="Ink Free"/>
        <family val="4"/>
      </rPr>
      <t xml:space="preserve"> CIG o Codice Procedura di             Affidamento
</t>
    </r>
    <r>
      <rPr>
        <b/>
        <sz val="11"/>
        <color theme="1"/>
        <rFont val="Wingdings"/>
        <charset val="2"/>
      </rPr>
      <t>w</t>
    </r>
    <r>
      <rPr>
        <b/>
        <sz val="11"/>
        <color theme="1"/>
        <rFont val="Ink Free"/>
        <family val="4"/>
      </rPr>
      <t xml:space="preserve"> Causale Disimpegno
</t>
    </r>
  </si>
  <si>
    <r>
      <t xml:space="preserve">CODICE
Si inserisce un codice libero max 20 caratteri (cognome/riferimento della risorsa umana con cui è stato stipulato l’impegno sul progetto).
TIPOLOGIA OBBLIGAZIONE
Scegliere fra Obbligazione e Disimpegno.
(Disimpegno: se un impegno precedentemente inserito viene revocato oppure era di un certo ammontare e successivamente si riduce, per es. perché il lavoratore si dimette).
DATA
inserire la data in cui viene a sorgere l'obbligazione (per es. la data del contratto di lavoro o dell'incarico).
IMPORTO
il valore degli impegni contrattuali con i singoli lavoratori, composti da stipendi netti, ratei, TFR, contributi inps/inail, ritenute fiscali - riferiti al progetto.
Sostanzialmente si determina calcolando il "costo" del lavoratore per l'Ente a valere sul progetto.
</t>
    </r>
    <r>
      <rPr>
        <b/>
        <sz val="11"/>
        <color rgb="FFC00000"/>
        <rFont val="Ink Free"/>
        <family val="4"/>
      </rPr>
      <t xml:space="preserve">Il tutto poi dovrà essere maggiorato del 40% (riga per riga oppure una riga finale unica pari al 40% della somma di tutti gli impegni inseriti a monte; come "codice" si può inserire "quadratura 40%" oppure “quota indiretti su obbligazioni”). </t>
    </r>
    <r>
      <rPr>
        <b/>
        <sz val="11"/>
        <color theme="1"/>
        <rFont val="Ink Free"/>
        <family val="4"/>
      </rPr>
      <t xml:space="preserve">
CIG O CODICE PROCEDURA DI AFFIDAMENTO
scegliere "nessuna procedura".
CAUSALE DISIMPEGNO (si attiva soltanto se abbiamo scelto "disimpegno" in Tipologia)
01 - REVOCA
02 - MINORI SPESE REALIZZATE</t>
    </r>
  </si>
  <si>
    <r>
      <rPr>
        <sz val="11"/>
        <color theme="1"/>
        <rFont val="Aptos"/>
        <family val="2"/>
      </rPr>
      <t xml:space="preserve">Le Obbligazioni dovrebbero essere inserite a mano a mano che vengono in essere gli impegni con i lavoratori impiegati nelle attività dirette (sia dipendenti, sia collaboratori, sia autonomi).
Non vi è una frequenza stabilita per il loro aggiornamento ma nel caso in cui vengano inseriti pagamenti nelle colonne "importo di rilevanza sul progetto" (reali e/o semplificati) della sezione "Gestione Spese" di ReGis, e il totale di questi pagamenti superi il valore totale delle obbligazioni, il sistema ReGis genera un errore bloccante, poiché si accorge che vengono effettuate delle spese, senza che a monte  sia stato contabilizzato l'impegno riferito alle spese stesse.
</t>
    </r>
    <r>
      <rPr>
        <b/>
        <sz val="11"/>
        <color theme="1"/>
        <rFont val="Aptos"/>
        <family val="2"/>
      </rPr>
      <t xml:space="preserve">
</t>
    </r>
  </si>
  <si>
    <t>Obbl</t>
  </si>
  <si>
    <t>PagR</t>
  </si>
  <si>
    <t>PagS</t>
  </si>
  <si>
    <t>TORNA ALLA MAPPA</t>
  </si>
  <si>
    <t>Contiene il dettaglio attività e costi del progetto di esempio del webinar</t>
  </si>
  <si>
    <t>Notiamo
che la somma dei 2 importi di rilevanza coincide con il costo totale progetto
e che la somma dei 2 importi ammessi coincide con il finanziamento PNRR</t>
  </si>
  <si>
    <t>PNRR</t>
  </si>
  <si>
    <t>Cofinaziamento</t>
  </si>
  <si>
    <t>spacchettamento</t>
  </si>
  <si>
    <r>
      <rPr>
        <i/>
        <sz val="12"/>
        <color theme="1"/>
        <rFont val="Symbol"/>
        <family val="1"/>
        <charset val="2"/>
      </rPr>
      <t>¬</t>
    </r>
    <r>
      <rPr>
        <i/>
        <sz val="14"/>
        <color theme="1"/>
        <rFont val="Symbol"/>
        <family val="1"/>
        <charset val="2"/>
      </rPr>
      <t xml:space="preserve"> </t>
    </r>
    <r>
      <rPr>
        <i/>
        <sz val="8"/>
        <color theme="1"/>
        <rFont val="Aptos Narrow"/>
        <family val="2"/>
        <scheme val="minor"/>
      </rPr>
      <t>COINCIDE CON LA SOMMA DEI 2 IMPORTI DI RILEVANZA</t>
    </r>
  </si>
  <si>
    <r>
      <rPr>
        <i/>
        <sz val="12"/>
        <color theme="1"/>
        <rFont val="Symbol"/>
        <family val="1"/>
        <charset val="2"/>
      </rPr>
      <t>¬</t>
    </r>
    <r>
      <rPr>
        <i/>
        <sz val="14"/>
        <color theme="1"/>
        <rFont val="Symbol"/>
        <family val="1"/>
        <charset val="2"/>
      </rPr>
      <t xml:space="preserve"> </t>
    </r>
    <r>
      <rPr>
        <i/>
        <sz val="8"/>
        <color theme="1"/>
        <rFont val="Aptos Narrow"/>
        <family val="2"/>
        <scheme val="minor"/>
      </rPr>
      <t>COINCIDE CON LA SOMMA DEI 2 IMPORTI AMESSI</t>
    </r>
  </si>
  <si>
    <r>
      <rPr>
        <sz val="8"/>
        <color theme="1"/>
        <rFont val="Symbol"/>
        <family val="1"/>
        <charset val="2"/>
      </rPr>
      <t xml:space="preserve">¬  </t>
    </r>
    <r>
      <rPr>
        <sz val="8"/>
        <color theme="1"/>
        <rFont val="Aptos Narrow"/>
        <family val="2"/>
        <scheme val="minor"/>
      </rPr>
      <t>scrivere 1.000 significa che il pagamento di Rossi ottobre per 320,00 è cofinanziato da uno dei partner e per 1.000,00 si chiede a rimborso sul PNRR</t>
    </r>
  </si>
  <si>
    <t>Questo è un prospetto sintetico di esempio che non tiene conto di tutte le possibili voci</t>
  </si>
  <si>
    <t>il modello da adottare è l'allegato F e si può scaricare dal seguente link</t>
  </si>
  <si>
    <t xml:space="preserve">¬ </t>
  </si>
  <si>
    <t>dati di riepilogo del progetto presentato</t>
  </si>
  <si>
    <t>come si compilano su ReGis le sezioni: pagamenti a costi reali - pagamenti a costi semplificati - giustificativi - obbligazioni</t>
  </si>
  <si>
    <t>Nelle righe numerate da 1 a 10 è contenuto il riepilogo del progetto dell'esempio presentato nel webinar (del tutto simile al riepilogo del  progetto che possiamo estrarre da Chairos).
Nelle righe da 12 a 25 è presentato il timesheet di Mario Rossi per l'intera durata del progetto, e un prospetto semplificato di determinazione del costo orario di Rossi
Nelle righe da 27 a 45 è indicato, sulla base del valore del costo orario di Rossi (e delle ore da egli lavorate sul progetto), come dovrebbero essere compilate le sezione gestione spese&gt;pagamenti a costi reali e gestione spese&gt;pagamenti a costi semplificati.
Per quanto riguarda la sezione pagamenti a costi reali, lo sviluppo completo lo si trova nel foglio "Gest Spese Standard".
Dalla riga 46 in avanti abbiamo una indicazione di come compilare le seziono dei giustificativi di spesa e delle obbligazioni.</t>
  </si>
  <si>
    <r>
      <t>Le economie si inseriscono esclusivamente a fine progetto.Il foglio contiene 3 tabelle, la prima in alto a sinistra è la situazione del progetto presentato, la seconda, in basso a sinistra, è il progetto effettivamente realizzato (che ottiene un risparmio a causa della dimunzione del costo orario di Mario Rossi, che passa da 20 a 18 euro). La tabella sulla destra è ricavata in automatico facendo la differenza, importo per importo, a partire dalle 2 tabelle sulla sinistra. La tabella a destra serve a capire quali valori devono essere inseriti nella sezione</t>
    </r>
    <r>
      <rPr>
        <b/>
        <sz val="11"/>
        <color rgb="FFFF0000"/>
        <rFont val="Aptos Narrow"/>
        <family val="2"/>
        <scheme val="minor"/>
      </rPr>
      <t xml:space="preserve"> gestione fonti&gt;economie di Regis</t>
    </r>
    <r>
      <rPr>
        <sz val="11"/>
        <color theme="1"/>
        <rFont val="Aptos Narrow"/>
        <family val="2"/>
        <scheme val="minor"/>
      </rPr>
      <t>. (NB la foto della sezione di Regis è statica e non si aggiorna quando si aggiornano i valori dei costi del progetto effettivamente realizzato)</t>
    </r>
  </si>
  <si>
    <t>In questa foglio abbiamo passato il costo di Mario Rossi da 20 a 18 euro orarie. Una diminuzione di costo orario genera delle economie che devono essere registrate su ReGis a progetto concluso. Ma, se si verificano delle economie è anche necessario andare a verificare che il cofinanziamento apportato (dato dalla differenza importo di rilevanza e importo ammesso) sia non inferiore al 5%.
Per evitare di scendere al di sotto del 5%, occorre andare a diminuire di un certo ammontare l'importo ammesso, in una o più righe di spesa.</t>
  </si>
  <si>
    <r>
      <t xml:space="preserve">Nella sezione </t>
    </r>
    <r>
      <rPr>
        <b/>
        <sz val="11"/>
        <color rgb="FFFF0000"/>
        <rFont val="Aptos Narrow"/>
        <family val="2"/>
        <scheme val="minor"/>
      </rPr>
      <t>gestione spese&gt; obbligazioni di Regis</t>
    </r>
    <r>
      <rPr>
        <sz val="11"/>
        <color theme="1"/>
        <rFont val="Aptos Narrow"/>
        <family val="2"/>
        <scheme val="minor"/>
      </rPr>
      <t xml:space="preserve"> devono essere inseriti i totali (colonna in giallo), persona per persona.
Il totale dovrà poi essere maggiorato del 40%.
Il totale delle obbligazioni non può essere inferiore alla somma degli importi di rilevanza dei pagamenti a costi reali e dei pagamenti a costi semplificati, altrimenti la validazione dà errore (ID18).
Se il totale obbligazioni è maggiore, il sistema non dà errore ma comunque non è corretto.</t>
    </r>
  </si>
  <si>
    <t>Allegato A_Autodichiarazione autocontrollo spese sostenute e procedure di selezione del personale</t>
  </si>
  <si>
    <t>¯</t>
  </si>
  <si>
    <t>https://www.strutturapnrr.gov.it/media/jdocywly/allegati-linee-guida-pe-2025_rev.zip</t>
  </si>
  <si>
    <r>
      <t xml:space="preserve">In questo foglio vi è un esempio di come deve essere compilato il singolo rendiconto. Per la verità, l'esempio prende in considerazione i dati del foglio "Gest Spese Standard" e vengono creati tutti i rendiconti di progetto fino al saldo.
Dopo aver inserito i pagamenti in gestione spese, si torna sulla Home Page di ReGis e si sceglie la </t>
    </r>
    <r>
      <rPr>
        <b/>
        <sz val="11"/>
        <color rgb="FFFF0000"/>
        <rFont val="Aptos Narrow"/>
        <family val="2"/>
        <scheme val="minor"/>
      </rPr>
      <t xml:space="preserve">tile Rendicontazione di progetto creazione e gestione.
</t>
    </r>
    <r>
      <rPr>
        <sz val="11"/>
        <color theme="1"/>
        <rFont val="Aptos Narrow"/>
        <family val="2"/>
        <scheme val="minor"/>
      </rPr>
      <t>Una volta che si è all'interno della creazione del Rendiconto,  si vanno a scegliere le righe di pagamento che si intendono includere nel singolo rendiconto. L'esempio proposto ipotizza che l'Ente presenti soltanto 2 rendiconti ma nulla vieta di presentarne 3 o 4 o anche più. Se non vi sono state economie di progetto la somma di tutti i rendiconti coinciderà con il valore del finaziamento PNRR (133.000,00 nell'esempio). E' proposta anche un'immagine di come compilare l'</t>
    </r>
    <r>
      <rPr>
        <b/>
        <sz val="11"/>
        <color theme="1"/>
        <rFont val="Aptos Narrow"/>
        <family val="2"/>
        <scheme val="minor"/>
      </rPr>
      <t>Allegato A_Autodichiarazione autocontrollo spese sostenute e procedure di selezione del personale</t>
    </r>
    <r>
      <rPr>
        <sz val="11"/>
        <color theme="1"/>
        <rFont val="Aptos Narrow"/>
        <family val="2"/>
        <scheme val="minor"/>
      </rPr>
      <t xml:space="preserve"> nel caso dell'esempio dato.</t>
    </r>
  </si>
  <si>
    <t>Non esaminato durante il webinar, contiene esempio di come si deve compilare il piano dei costi sia a inizio progetto, sia a mano a mano che il progetto avanza.
Nell'ultima tabella è indicato come modificare gli importi in base alle economie dell'esempio (in cui Mario Rossi passa da 20 a 18 euro orarie)</t>
  </si>
  <si>
    <t>Non esaminato durante il webinar, contiene esempio di come si deve compilare il quadro economico  a inizio progetto Nella seconda tabella è indicato come modificare gli importi in base alle economie dell'esempio (in cui Mario Rossi passa da 20 a 18 euro orarie)</t>
  </si>
  <si>
    <t>Non esaminato durante il webinar - si tratta di scheda confezionate ai fini del monitoraggio e che si ritiene sia utile riportare.
La scheda risale al 2025 e potrebbero esserci state alcune evolutive ReGis.</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</si>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</sst>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 #,##0.00"/>
    <numFmt numFmtId="165" formatCode="_-* #,##0.00\ _€_-;\-* #,##0.00\ _€_-;_-* &quot;-&quot;??\ _€_-;_-@_-"/>
    <numFmt numFmtId="166" formatCode="_-* #,##0_-;\-* #,##0_-;_-* &quot;-&quot;??_-;_-@_-"/>
    <numFmt numFmtId="167" formatCode="_-* #.##0.00\ _€_-;\-* #.##0.00\ _€_-;_-* &quot;-&quot;??\ _€_-;_-@_-"/>
  </numFmts>
  <fonts count="61">
    <font>
      <sz val="11"/>
      <color theme="1"/>
      <name val="Aptos Narrow"/>
      <family val="2"/>
      <scheme val="minor"/>
    </font>
    <font>
      <sz val="11"/>
      <color theme="1"/>
      <name val="Aptos Narrow"/>
      <family val="2"/>
      <scheme val="minor"/>
    </font>
    <font>
      <b/>
      <sz val="11"/>
      <color theme="1"/>
      <name val="Aptos Narrow"/>
      <family val="2"/>
      <scheme val="minor"/>
    </font>
    <font>
      <sz val="11"/>
      <color indexed="8"/>
      <name val="Calibri"/>
      <family val="2"/>
    </font>
    <font>
      <b/>
      <sz val="14"/>
      <color indexed="8"/>
      <name val="Calibri"/>
      <family val="2"/>
    </font>
    <font>
      <b/>
      <sz val="11"/>
      <color rgb="FFFF0000"/>
      <name val="Aptos Narrow"/>
      <family val="2"/>
      <scheme val="minor"/>
    </font>
    <font>
      <b/>
      <sz val="14"/>
      <color theme="0"/>
      <name val="Aptos Narrow"/>
      <family val="2"/>
      <scheme val="minor"/>
    </font>
    <font>
      <b/>
      <sz val="14"/>
      <color rgb="FFFF0000"/>
      <name val="Aptos Narrow"/>
      <family val="2"/>
      <scheme val="minor"/>
    </font>
    <font>
      <sz val="14"/>
      <color theme="1"/>
      <name val="Aptos Narrow"/>
      <family val="2"/>
      <scheme val="minor"/>
    </font>
    <font>
      <sz val="12"/>
      <color theme="1"/>
      <name val="Aptos Narrow"/>
      <family val="2"/>
      <scheme val="minor"/>
    </font>
    <font>
      <b/>
      <sz val="12"/>
      <color theme="1"/>
      <name val="Aptos Narrow"/>
      <family val="2"/>
      <scheme val="minor"/>
    </font>
    <font>
      <sz val="11"/>
      <color rgb="FFFF0000"/>
      <name val="Aptos Narrow"/>
      <family val="2"/>
      <scheme val="minor"/>
    </font>
    <font>
      <sz val="16"/>
      <color theme="1"/>
      <name val="Aptos Narrow"/>
      <family val="2"/>
      <scheme val="minor"/>
    </font>
    <font>
      <b/>
      <sz val="10"/>
      <color rgb="FF7030A0"/>
      <name val="Aptos Narrow"/>
      <family val="2"/>
      <scheme val="minor"/>
    </font>
    <font>
      <b/>
      <sz val="16"/>
      <color rgb="FF7030A0"/>
      <name val="Aptos Narrow"/>
      <family val="2"/>
      <scheme val="minor"/>
    </font>
    <font>
      <b/>
      <sz val="10"/>
      <color theme="1"/>
      <name val="Aptos Narrow"/>
      <family val="2"/>
      <scheme val="minor"/>
    </font>
    <font>
      <b/>
      <sz val="10"/>
      <color rgb="FFFF0000"/>
      <name val="Aptos Narrow"/>
      <family val="2"/>
      <scheme val="minor"/>
    </font>
    <font>
      <b/>
      <sz val="11"/>
      <color rgb="FF0070C0"/>
      <name val="Aptos Narrow"/>
      <family val="2"/>
      <scheme val="minor"/>
    </font>
    <font>
      <sz val="11"/>
      <color rgb="FF0070C0"/>
      <name val="Aptos Narrow"/>
      <family val="2"/>
      <scheme val="minor"/>
    </font>
    <font>
      <b/>
      <i/>
      <sz val="11"/>
      <color rgb="FF0070C0"/>
      <name val="Aptos Narrow"/>
      <family val="2"/>
      <scheme val="minor"/>
    </font>
    <font>
      <b/>
      <sz val="14"/>
      <color theme="1"/>
      <name val="Aptos Narrow"/>
      <family val="2"/>
      <scheme val="minor"/>
    </font>
    <font>
      <b/>
      <i/>
      <sz val="11"/>
      <name val="Aptos Narrow"/>
      <family val="2"/>
      <scheme val="minor"/>
    </font>
    <font>
      <b/>
      <sz val="24"/>
      <color rgb="FFFF0000"/>
      <name val="Aptos Narrow"/>
      <family val="2"/>
      <scheme val="minor"/>
    </font>
    <font>
      <b/>
      <sz val="16"/>
      <color rgb="FFFF0000"/>
      <name val="Aptos Narrow"/>
      <family val="2"/>
      <scheme val="minor"/>
    </font>
    <font>
      <u/>
      <sz val="11"/>
      <color theme="10"/>
      <name val="Aptos Narrow"/>
      <family val="2"/>
      <scheme val="minor"/>
    </font>
    <font>
      <sz val="8"/>
      <color theme="1"/>
      <name val="Aptos Narrow"/>
      <family val="2"/>
      <scheme val="minor"/>
    </font>
    <font>
      <b/>
      <sz val="22"/>
      <color rgb="FF000000"/>
      <name val="Aptos Narrow"/>
      <family val="2"/>
      <scheme val="minor"/>
    </font>
    <font>
      <b/>
      <sz val="12"/>
      <color rgb="FF000000"/>
      <name val="Aptos Narrow"/>
      <family val="2"/>
      <scheme val="minor"/>
    </font>
    <font>
      <b/>
      <sz val="18"/>
      <color indexed="8"/>
      <name val="Aptos Narrow"/>
      <family val="2"/>
      <scheme val="minor"/>
    </font>
    <font>
      <b/>
      <sz val="16"/>
      <color indexed="8"/>
      <name val="Calibri"/>
      <family val="2"/>
    </font>
    <font>
      <b/>
      <sz val="11"/>
      <color indexed="8"/>
      <name val="Calibri"/>
      <family val="2"/>
    </font>
    <font>
      <sz val="18"/>
      <color indexed="8"/>
      <name val="Aptos Narrow"/>
      <family val="2"/>
      <scheme val="minor"/>
    </font>
    <font>
      <b/>
      <sz val="16"/>
      <color theme="1"/>
      <name val="Aptos Narrow"/>
      <family val="2"/>
      <scheme val="minor"/>
    </font>
    <font>
      <u/>
      <sz val="16"/>
      <color theme="10"/>
      <name val="Aptos Narrow"/>
      <family val="2"/>
      <scheme val="minor"/>
    </font>
    <font>
      <b/>
      <sz val="16"/>
      <color theme="0"/>
      <name val="Aptos Narrow"/>
      <family val="2"/>
      <scheme val="minor"/>
    </font>
    <font>
      <sz val="11"/>
      <color theme="1"/>
      <name val="Wingdings"/>
      <charset val="2"/>
    </font>
    <font>
      <sz val="22"/>
      <color rgb="FFFF0000"/>
      <name val="Wingdings"/>
      <charset val="2"/>
    </font>
    <font>
      <b/>
      <sz val="11"/>
      <color theme="1"/>
      <name val="Ink Free"/>
      <family val="4"/>
      <charset val="2"/>
    </font>
    <font>
      <b/>
      <sz val="12"/>
      <color theme="1"/>
      <name val="Wingdings"/>
      <charset val="2"/>
    </font>
    <font>
      <b/>
      <sz val="11"/>
      <color theme="1"/>
      <name val="Wingdings"/>
      <charset val="2"/>
    </font>
    <font>
      <b/>
      <sz val="11"/>
      <color theme="1"/>
      <name val="Ink Free"/>
      <family val="4"/>
    </font>
    <font>
      <b/>
      <u/>
      <sz val="11"/>
      <color rgb="FFFF0000"/>
      <name val="Ink Free"/>
      <family val="4"/>
    </font>
    <font>
      <b/>
      <sz val="11"/>
      <color rgb="FFFF0000"/>
      <name val="Ink Free"/>
      <family val="4"/>
    </font>
    <font>
      <b/>
      <sz val="11"/>
      <name val="Ink Free"/>
      <family val="4"/>
    </font>
    <font>
      <b/>
      <u val="double"/>
      <sz val="11"/>
      <color theme="1"/>
      <name val="Ink Free"/>
      <family val="4"/>
    </font>
    <font>
      <sz val="22"/>
      <color theme="1"/>
      <name val="Wingdings"/>
      <charset val="2"/>
    </font>
    <font>
      <b/>
      <sz val="11"/>
      <color theme="1"/>
      <name val="Ink Free"/>
      <family val="1"/>
      <charset val="2"/>
    </font>
    <font>
      <b/>
      <sz val="11"/>
      <color rgb="FFC00000"/>
      <name val="Ink Free"/>
      <family val="4"/>
    </font>
    <font>
      <b/>
      <sz val="11"/>
      <color theme="1"/>
      <name val="Aptos"/>
      <family val="2"/>
    </font>
    <font>
      <sz val="11"/>
      <color theme="1"/>
      <name val="Aptos"/>
      <family val="2"/>
    </font>
    <font>
      <sz val="11"/>
      <color rgb="FFFF0000"/>
      <name val="Aptos"/>
      <family val="2"/>
    </font>
    <font>
      <i/>
      <sz val="8"/>
      <color theme="1"/>
      <name val="Aptos Narrow"/>
      <family val="2"/>
      <scheme val="minor"/>
    </font>
    <font>
      <i/>
      <sz val="14"/>
      <color theme="1"/>
      <name val="Symbol"/>
      <family val="1"/>
      <charset val="2"/>
    </font>
    <font>
      <i/>
      <sz val="8"/>
      <color theme="1"/>
      <name val="Aptos Narrow"/>
      <family val="1"/>
      <charset val="2"/>
      <scheme val="minor"/>
    </font>
    <font>
      <i/>
      <sz val="12"/>
      <color theme="1"/>
      <name val="Symbol"/>
      <family val="1"/>
      <charset val="2"/>
    </font>
    <font>
      <sz val="8"/>
      <color theme="1"/>
      <name val="Symbol"/>
      <family val="1"/>
      <charset val="2"/>
    </font>
    <font>
      <sz val="8"/>
      <color theme="1"/>
      <name val="Aptos Narrow"/>
      <family val="1"/>
      <charset val="2"/>
      <scheme val="minor"/>
    </font>
    <font>
      <b/>
      <i/>
      <sz val="16"/>
      <color rgb="FFFF0000"/>
      <name val="Aptos Narrow"/>
      <family val="2"/>
      <scheme val="minor"/>
    </font>
    <font>
      <b/>
      <sz val="16"/>
      <color theme="1"/>
      <name val="Symbol"/>
      <family val="1"/>
      <charset val="2"/>
    </font>
    <font>
      <sz val="20"/>
      <color theme="1"/>
      <name val="Symbol"/>
      <family val="1"/>
      <charset val="2"/>
    </font>
    <font>
      <u/>
      <sz val="11"/>
      <color rgb="FFFF0000"/>
      <name val="Aptos Narrow"/>
      <family val="2"/>
      <scheme val="minor"/>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53"/>
        <bgColor indexed="64"/>
      </patternFill>
    </fill>
    <fill>
      <patternFill patternType="solid">
        <fgColor indexed="9"/>
      </patternFill>
    </fill>
    <fill>
      <patternFill patternType="solid">
        <fgColor rgb="FFFFFFCC"/>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4" tint="0.599963377788628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indexed="53"/>
      </patternFill>
    </fill>
    <fill>
      <patternFill patternType="solid">
        <fgColor theme="3" tint="0.749992370372631"/>
        <bgColor indexed="64"/>
      </patternFill>
    </fill>
    <fill>
      <patternFill patternType="solid">
        <fgColor theme="0" tint="-0.14999847407452621"/>
        <bgColor indexed="64"/>
      </patternFill>
    </fill>
  </fills>
  <borders count="37">
    <border>
      <left/>
      <right/>
      <top/>
      <bottom/>
      <diagonal/>
    </border>
    <border>
      <left style="thin">
        <color indexed="8"/>
      </left>
      <right style="medium">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297">
    <xf numFmtId="0" fontId="0" fillId="0" borderId="0" xfId="0"/>
    <xf numFmtId="0" fontId="0" fillId="0" borderId="0" xfId="0" applyAlignment="1">
      <alignment vertical="center" wrapText="1"/>
    </xf>
    <xf numFmtId="0" fontId="0" fillId="0" borderId="0" xfId="0" applyAlignment="1">
      <alignment vertical="center"/>
    </xf>
    <xf numFmtId="0" fontId="3" fillId="5" borderId="2" xfId="0" applyFont="1" applyFill="1" applyBorder="1" applyAlignment="1">
      <alignment horizontal="left" vertical="center" wrapText="1"/>
    </xf>
    <xf numFmtId="0" fontId="3" fillId="5" borderId="0" xfId="0" applyFont="1" applyFill="1" applyAlignment="1">
      <alignment horizontal="left" vertical="center" wrapText="1"/>
    </xf>
    <xf numFmtId="165" fontId="0" fillId="0" borderId="0" xfId="0" applyNumberFormat="1"/>
    <xf numFmtId="0" fontId="4" fillId="4" borderId="1" xfId="0" applyFont="1" applyFill="1" applyBorder="1" applyAlignment="1">
      <alignment horizontal="left" vertical="top" wrapText="1"/>
    </xf>
    <xf numFmtId="0" fontId="5" fillId="0" borderId="0" xfId="0" applyFont="1"/>
    <xf numFmtId="43" fontId="0" fillId="0" borderId="0" xfId="0" applyNumberFormat="1"/>
    <xf numFmtId="17" fontId="0" fillId="0" borderId="0" xfId="0" applyNumberFormat="1"/>
    <xf numFmtId="0" fontId="0" fillId="0" borderId="0" xfId="0" applyAlignment="1">
      <alignment horizontal="center"/>
    </xf>
    <xf numFmtId="43" fontId="0" fillId="0" borderId="0" xfId="1" applyFont="1"/>
    <xf numFmtId="0" fontId="0" fillId="0" borderId="0" xfId="0" applyAlignment="1">
      <alignment horizontal="center" vertical="center" wrapText="1"/>
    </xf>
    <xf numFmtId="0" fontId="2" fillId="0" borderId="0" xfId="0" applyFont="1"/>
    <xf numFmtId="43" fontId="2" fillId="0" borderId="0" xfId="1" applyFont="1"/>
    <xf numFmtId="43" fontId="2" fillId="0" borderId="0" xfId="0" applyNumberFormat="1" applyFont="1"/>
    <xf numFmtId="0" fontId="0" fillId="0" borderId="0" xfId="0" quotePrefix="1" applyAlignment="1">
      <alignment horizontal="center"/>
    </xf>
    <xf numFmtId="0" fontId="0" fillId="8" borderId="0" xfId="0" applyFill="1"/>
    <xf numFmtId="0" fontId="2" fillId="8" borderId="0" xfId="0" applyFont="1" applyFill="1"/>
    <xf numFmtId="0" fontId="0" fillId="8" borderId="0" xfId="0" applyFill="1" applyAlignment="1">
      <alignment vertical="center" wrapText="1"/>
    </xf>
    <xf numFmtId="17" fontId="2" fillId="0" borderId="0" xfId="0" quotePrefix="1" applyNumberFormat="1" applyFont="1"/>
    <xf numFmtId="17" fontId="2" fillId="2" borderId="0" xfId="0" quotePrefix="1" applyNumberFormat="1" applyFont="1" applyFill="1"/>
    <xf numFmtId="0" fontId="7" fillId="0" borderId="0" xfId="0" applyFont="1"/>
    <xf numFmtId="0" fontId="8" fillId="0" borderId="0" xfId="0" applyFont="1"/>
    <xf numFmtId="165" fontId="7" fillId="0" borderId="0" xfId="0" applyNumberFormat="1" applyFont="1"/>
    <xf numFmtId="164" fontId="9" fillId="0" borderId="2" xfId="0" applyNumberFormat="1" applyFont="1" applyBorder="1" applyAlignment="1">
      <alignment horizontal="left" vertical="center" wrapText="1"/>
    </xf>
    <xf numFmtId="164" fontId="10" fillId="0" borderId="2" xfId="0" applyNumberFormat="1" applyFont="1" applyBorder="1" applyAlignment="1">
      <alignment horizontal="left" vertical="center" wrapText="1"/>
    </xf>
    <xf numFmtId="0" fontId="10" fillId="4" borderId="1" xfId="0" applyFont="1" applyFill="1" applyBorder="1" applyAlignment="1">
      <alignment horizontal="left" vertical="top" wrapText="1"/>
    </xf>
    <xf numFmtId="0" fontId="7" fillId="0" borderId="0" xfId="0" applyFont="1" applyAlignment="1">
      <alignment horizontal="center"/>
    </xf>
    <xf numFmtId="0" fontId="11" fillId="0" borderId="0" xfId="0" applyFont="1"/>
    <xf numFmtId="165" fontId="5" fillId="0" borderId="0" xfId="0" applyNumberFormat="1" applyFont="1"/>
    <xf numFmtId="0" fontId="11" fillId="8" borderId="0" xfId="0" applyFont="1" applyFill="1" applyAlignment="1">
      <alignment vertical="center" wrapText="1"/>
    </xf>
    <xf numFmtId="0" fontId="12" fillId="8" borderId="0" xfId="0" applyFont="1" applyFill="1" applyAlignment="1">
      <alignment vertical="center" wrapText="1"/>
    </xf>
    <xf numFmtId="0" fontId="13" fillId="0" borderId="0" xfId="0" applyFont="1" applyAlignment="1">
      <alignment horizontal="center" vertical="center" wrapText="1"/>
    </xf>
    <xf numFmtId="0" fontId="13" fillId="8" borderId="0" xfId="0" applyFont="1" applyFill="1" applyAlignment="1">
      <alignment vertical="center" wrapText="1"/>
    </xf>
    <xf numFmtId="0" fontId="14" fillId="0" borderId="0" xfId="0" applyFont="1" applyAlignment="1">
      <alignment horizontal="center"/>
    </xf>
    <xf numFmtId="0" fontId="0" fillId="2" borderId="0" xfId="0" applyFill="1" applyAlignment="1">
      <alignment horizontal="center"/>
    </xf>
    <xf numFmtId="0" fontId="0" fillId="2" borderId="0" xfId="0" applyFill="1" applyAlignment="1">
      <alignment vertical="center" wrapText="1"/>
    </xf>
    <xf numFmtId="0" fontId="13" fillId="2" borderId="0" xfId="0" applyFont="1" applyFill="1" applyAlignment="1">
      <alignment horizontal="center" vertical="center" wrapText="1"/>
    </xf>
    <xf numFmtId="0" fontId="13" fillId="7" borderId="0" xfId="0" applyFont="1" applyFill="1" applyAlignment="1">
      <alignment horizontal="center" vertical="center" wrapText="1"/>
    </xf>
    <xf numFmtId="164" fontId="10" fillId="0" borderId="0" xfId="0" applyNumberFormat="1" applyFont="1" applyAlignment="1">
      <alignment horizontal="left" vertical="center" wrapText="1"/>
    </xf>
    <xf numFmtId="10" fontId="0" fillId="0" borderId="0" xfId="2" applyNumberFormat="1" applyFont="1" applyAlignment="1">
      <alignment horizont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10" fontId="9" fillId="0" borderId="2" xfId="2" applyNumberFormat="1" applyFont="1" applyBorder="1" applyAlignment="1">
      <alignment horizontal="left" vertical="center" wrapText="1"/>
    </xf>
    <xf numFmtId="43" fontId="0" fillId="0" borderId="0" xfId="1" applyFont="1" applyAlignment="1">
      <alignment horizontal="left"/>
    </xf>
    <xf numFmtId="43" fontId="2" fillId="0" borderId="0" xfId="1" applyFont="1" applyAlignment="1">
      <alignment horizontal="left"/>
    </xf>
    <xf numFmtId="4" fontId="0" fillId="0" borderId="0" xfId="0" applyNumberFormat="1" applyAlignment="1">
      <alignment vertical="center"/>
    </xf>
    <xf numFmtId="0" fontId="2" fillId="2" borderId="0" xfId="0" applyFont="1" applyFill="1"/>
    <xf numFmtId="0" fontId="0" fillId="2" borderId="0" xfId="0" applyFill="1"/>
    <xf numFmtId="43" fontId="0" fillId="0" borderId="0" xfId="1" applyFont="1" applyProtection="1">
      <protection locked="0"/>
    </xf>
    <xf numFmtId="0" fontId="18" fillId="0" borderId="0" xfId="0" applyFont="1"/>
    <xf numFmtId="0" fontId="0" fillId="0" borderId="0" xfId="0" applyProtection="1">
      <protection locked="0"/>
    </xf>
    <xf numFmtId="0" fontId="21" fillId="0" borderId="0" xfId="0" applyFont="1"/>
    <xf numFmtId="43" fontId="0" fillId="3" borderId="0" xfId="1" applyFont="1" applyFill="1" applyProtection="1">
      <protection locked="0"/>
    </xf>
    <xf numFmtId="0" fontId="0" fillId="0" borderId="0" xfId="0" applyAlignment="1">
      <alignment horizontal="center" vertical="center"/>
    </xf>
    <xf numFmtId="0" fontId="0" fillId="2" borderId="0" xfId="0" applyFill="1" applyAlignment="1">
      <alignment vertical="center"/>
    </xf>
    <xf numFmtId="164" fontId="10" fillId="2" borderId="2" xfId="0" applyNumberFormat="1" applyFont="1" applyFill="1" applyBorder="1" applyAlignment="1">
      <alignment horizontal="left" vertical="center" wrapText="1"/>
    </xf>
    <xf numFmtId="0" fontId="3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4" fontId="0" fillId="0" borderId="32" xfId="0" applyNumberFormat="1" applyBorder="1" applyAlignment="1">
      <alignment vertical="center"/>
    </xf>
    <xf numFmtId="164" fontId="0" fillId="0" borderId="32" xfId="0" applyNumberFormat="1" applyBorder="1" applyAlignment="1">
      <alignment vertical="center"/>
    </xf>
    <xf numFmtId="0" fontId="2" fillId="0" borderId="32" xfId="0" applyFont="1" applyBorder="1" applyAlignment="1">
      <alignment vertical="center"/>
    </xf>
    <xf numFmtId="164" fontId="2" fillId="0" borderId="32" xfId="0" applyNumberFormat="1" applyFont="1" applyBorder="1" applyAlignment="1">
      <alignment vertical="center"/>
    </xf>
    <xf numFmtId="0" fontId="0" fillId="0" borderId="32" xfId="0" applyBorder="1" applyAlignment="1">
      <alignment vertical="center"/>
    </xf>
    <xf numFmtId="0" fontId="33" fillId="0" borderId="32" xfId="3" applyFont="1" applyBorder="1" applyAlignment="1">
      <alignment horizontal="center" vertical="center"/>
    </xf>
    <xf numFmtId="0" fontId="0" fillId="0" borderId="32" xfId="0" applyBorder="1" applyAlignment="1">
      <alignment vertical="center" wrapText="1"/>
    </xf>
    <xf numFmtId="0" fontId="0" fillId="16" borderId="32" xfId="0" applyFill="1" applyBorder="1" applyAlignment="1">
      <alignment vertical="center"/>
    </xf>
    <xf numFmtId="0" fontId="0" fillId="16" borderId="32" xfId="0" applyFill="1" applyBorder="1" applyAlignment="1">
      <alignment vertical="center" wrapText="1"/>
    </xf>
    <xf numFmtId="0" fontId="33" fillId="16" borderId="32" xfId="3" applyFont="1" applyFill="1" applyBorder="1" applyAlignment="1">
      <alignment horizontal="center" vertical="center"/>
    </xf>
    <xf numFmtId="0" fontId="2" fillId="2" borderId="32" xfId="0" applyFont="1" applyFill="1" applyBorder="1"/>
    <xf numFmtId="43" fontId="0" fillId="2" borderId="0" xfId="0" applyNumberFormat="1" applyFill="1"/>
    <xf numFmtId="43" fontId="21" fillId="2" borderId="0" xfId="0" applyNumberFormat="1" applyFont="1" applyFill="1"/>
    <xf numFmtId="43" fontId="5" fillId="2" borderId="0" xfId="0" applyNumberFormat="1" applyFont="1" applyFill="1"/>
    <xf numFmtId="43" fontId="0" fillId="8" borderId="0" xfId="1" applyFont="1" applyFill="1" applyProtection="1">
      <protection locked="0"/>
    </xf>
    <xf numFmtId="43" fontId="0" fillId="0" borderId="26" xfId="1" applyFont="1" applyBorder="1" applyAlignment="1" applyProtection="1">
      <alignment vertical="center"/>
    </xf>
    <xf numFmtId="10" fontId="9" fillId="0" borderId="2" xfId="2" applyNumberFormat="1" applyFont="1" applyBorder="1" applyAlignment="1" applyProtection="1">
      <alignment horizontal="left" vertical="center" wrapText="1"/>
    </xf>
    <xf numFmtId="0" fontId="0" fillId="10" borderId="0" xfId="0" applyFill="1"/>
    <xf numFmtId="0" fontId="3" fillId="10" borderId="0" xfId="0" applyFont="1" applyFill="1" applyAlignment="1">
      <alignment horizontal="left" vertical="center" wrapText="1"/>
    </xf>
    <xf numFmtId="0" fontId="2" fillId="2" borderId="0" xfId="0" applyFont="1" applyFill="1" applyAlignment="1">
      <alignment vertical="center"/>
    </xf>
    <xf numFmtId="1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43" fontId="0" fillId="0" borderId="2" xfId="1" quotePrefix="1" applyFont="1" applyBorder="1" applyAlignment="1" applyProtection="1">
      <alignment horizontal="center" vertical="center"/>
    </xf>
    <xf numFmtId="43" fontId="0" fillId="0" borderId="2" xfId="1" applyFont="1" applyBorder="1" applyAlignment="1" applyProtection="1">
      <alignment vertical="center"/>
    </xf>
    <xf numFmtId="43" fontId="0" fillId="0" borderId="0" xfId="1" applyFont="1" applyProtection="1"/>
    <xf numFmtId="43" fontId="2" fillId="0" borderId="0" xfId="1" applyFont="1" applyProtection="1"/>
    <xf numFmtId="0" fontId="2" fillId="0" borderId="2" xfId="0" applyFont="1" applyBorder="1" applyAlignment="1">
      <alignment vertical="center" wrapText="1"/>
    </xf>
    <xf numFmtId="43" fontId="2" fillId="0" borderId="2" xfId="1" applyFont="1" applyBorder="1" applyAlignment="1" applyProtection="1">
      <alignment vertical="center"/>
    </xf>
    <xf numFmtId="0" fontId="2" fillId="0" borderId="0" xfId="0" applyFont="1" applyAlignment="1">
      <alignment vertical="center" wrapText="1"/>
    </xf>
    <xf numFmtId="43" fontId="2" fillId="0" borderId="0" xfId="1" applyFont="1" applyBorder="1" applyAlignment="1" applyProtection="1">
      <alignment vertical="center"/>
    </xf>
    <xf numFmtId="43" fontId="0" fillId="0" borderId="0" xfId="1" applyFont="1" applyAlignment="1" applyProtection="1">
      <alignment vertical="center"/>
    </xf>
    <xf numFmtId="0" fontId="2" fillId="3" borderId="0" xfId="0" applyFont="1" applyFill="1" applyAlignment="1">
      <alignment vertical="center" wrapText="1"/>
    </xf>
    <xf numFmtId="43" fontId="2" fillId="3" borderId="0" xfId="1" applyFont="1" applyFill="1" applyAlignment="1" applyProtection="1">
      <alignment horizontal="center" vertical="center" wrapText="1"/>
    </xf>
    <xf numFmtId="0" fontId="2" fillId="2" borderId="0" xfId="0" applyFont="1" applyFill="1" applyAlignment="1">
      <alignment vertical="center" wrapText="1"/>
    </xf>
    <xf numFmtId="43" fontId="2" fillId="2" borderId="0" xfId="1" applyFont="1" applyFill="1" applyAlignment="1" applyProtection="1">
      <alignment horizontal="center"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right" vertical="center" wrapText="1"/>
    </xf>
    <xf numFmtId="43" fontId="2" fillId="0" borderId="0" xfId="1" applyFont="1" applyAlignment="1" applyProtection="1">
      <alignment vertical="center"/>
    </xf>
    <xf numFmtId="166" fontId="7" fillId="0" borderId="0" xfId="1" quotePrefix="1" applyNumberFormat="1" applyFont="1" applyAlignment="1" applyProtection="1">
      <alignment horizontal="center" vertical="center"/>
    </xf>
    <xf numFmtId="0" fontId="2" fillId="7" borderId="0" xfId="0" applyFont="1" applyFill="1" applyAlignment="1">
      <alignment vertical="center" wrapText="1"/>
    </xf>
    <xf numFmtId="43" fontId="2" fillId="7" borderId="0" xfId="1" applyFont="1" applyFill="1" applyAlignment="1" applyProtection="1">
      <alignment horizontal="center" vertical="center" wrapText="1"/>
    </xf>
    <xf numFmtId="43" fontId="2" fillId="3" borderId="0" xfId="1" applyFont="1" applyFill="1" applyAlignment="1" applyProtection="1">
      <alignment vertical="center" wrapText="1"/>
    </xf>
    <xf numFmtId="0" fontId="2" fillId="2" borderId="33" xfId="0" applyFont="1" applyFill="1" applyBorder="1" applyAlignment="1">
      <alignment horizontal="left" vertical="center"/>
    </xf>
    <xf numFmtId="0" fontId="2" fillId="0" borderId="33" xfId="0" applyFont="1" applyBorder="1" applyAlignment="1">
      <alignment horizontal="center" vertical="center" wrapText="1"/>
    </xf>
    <xf numFmtId="0" fontId="40" fillId="0" borderId="33" xfId="0" applyFont="1" applyBorder="1" applyAlignment="1">
      <alignment vertical="center" wrapText="1"/>
    </xf>
    <xf numFmtId="0" fontId="2" fillId="2" borderId="34" xfId="0" applyFont="1" applyFill="1" applyBorder="1" applyAlignment="1">
      <alignment horizontal="left" vertical="center"/>
    </xf>
    <xf numFmtId="0" fontId="2" fillId="0" borderId="34" xfId="0" applyFont="1" applyBorder="1" applyAlignment="1">
      <alignment horizontal="center" vertical="center" wrapText="1"/>
    </xf>
    <xf numFmtId="0" fontId="45"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6" fillId="0" borderId="34" xfId="0" applyFont="1" applyBorder="1" applyAlignment="1">
      <alignment vertical="justify" wrapText="1"/>
    </xf>
    <xf numFmtId="0" fontId="40" fillId="0" borderId="34" xfId="0" applyFont="1" applyBorder="1" applyAlignment="1">
      <alignment vertical="center" wrapText="1"/>
    </xf>
    <xf numFmtId="0" fontId="48" fillId="0" borderId="34" xfId="0" applyFont="1" applyBorder="1" applyAlignment="1">
      <alignment vertical="center" wrapText="1"/>
    </xf>
    <xf numFmtId="0" fontId="50" fillId="0" borderId="0" xfId="0" applyFont="1" applyAlignment="1">
      <alignment vertical="center" wrapText="1"/>
    </xf>
    <xf numFmtId="0" fontId="0" fillId="0" borderId="29" xfId="0" applyBorder="1"/>
    <xf numFmtId="0" fontId="2" fillId="0" borderId="31" xfId="0" applyFont="1" applyBorder="1" applyAlignment="1">
      <alignment horizontal="center" vertical="center" wrapText="1"/>
    </xf>
    <xf numFmtId="0" fontId="34" fillId="10" borderId="0" xfId="0" applyFont="1" applyFill="1" applyAlignment="1">
      <alignment horizont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4"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3" xfId="0" applyFill="1" applyBorder="1" applyAlignment="1">
      <alignment horizontal="center" vertical="center"/>
    </xf>
    <xf numFmtId="0" fontId="0" fillId="12" borderId="14" xfId="0" applyFill="1" applyBorder="1" applyAlignment="1">
      <alignment horizontal="center" vertical="center"/>
    </xf>
    <xf numFmtId="0" fontId="0" fillId="12" borderId="15" xfId="0" applyFill="1" applyBorder="1" applyAlignment="1">
      <alignment horizontal="center" vertical="center"/>
    </xf>
    <xf numFmtId="0" fontId="0" fillId="12" borderId="16" xfId="0" applyFill="1" applyBorder="1" applyAlignment="1">
      <alignment horizontal="center" vertical="center"/>
    </xf>
    <xf numFmtId="0" fontId="0" fillId="12" borderId="17" xfId="0" applyFill="1" applyBorder="1" applyAlignment="1">
      <alignment horizontal="center" vertical="center"/>
    </xf>
    <xf numFmtId="0" fontId="20" fillId="7" borderId="27" xfId="0" applyFont="1" applyFill="1" applyBorder="1" applyAlignment="1">
      <alignment horizontal="center" vertical="center"/>
    </xf>
    <xf numFmtId="0" fontId="20" fillId="7" borderId="28" xfId="0" applyFont="1" applyFill="1" applyBorder="1" applyAlignment="1">
      <alignment horizontal="center" vertical="center"/>
    </xf>
    <xf numFmtId="0" fontId="20" fillId="15" borderId="27" xfId="0" applyFont="1" applyFill="1" applyBorder="1" applyAlignment="1">
      <alignment horizontal="center" vertical="center"/>
    </xf>
    <xf numFmtId="0" fontId="20" fillId="15" borderId="28" xfId="0" applyFont="1" applyFill="1" applyBorder="1" applyAlignment="1">
      <alignment horizontal="center" vertical="center"/>
    </xf>
    <xf numFmtId="0" fontId="20" fillId="12" borderId="27" xfId="0" applyFont="1" applyFill="1" applyBorder="1" applyAlignment="1">
      <alignment horizontal="center" vertical="center"/>
    </xf>
    <xf numFmtId="0" fontId="20" fillId="12" borderId="28" xfId="0" applyFont="1" applyFill="1" applyBorder="1" applyAlignment="1">
      <alignment horizontal="center" vertical="center"/>
    </xf>
    <xf numFmtId="0" fontId="23" fillId="0" borderId="24" xfId="0" applyFont="1" applyBorder="1" applyAlignment="1">
      <alignment horizontal="center" vertical="center"/>
    </xf>
    <xf numFmtId="0" fontId="0" fillId="11" borderId="4" xfId="0" applyFill="1" applyBorder="1" applyAlignment="1">
      <alignment horizontal="center" vertical="center" wrapText="1"/>
    </xf>
    <xf numFmtId="0" fontId="0" fillId="11" borderId="6" xfId="0" applyFill="1" applyBorder="1" applyAlignment="1">
      <alignment horizontal="center" vertical="center"/>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1" xfId="0" applyFill="1" applyBorder="1" applyAlignment="1">
      <alignment horizontal="center" vertical="center"/>
    </xf>
    <xf numFmtId="0" fontId="0" fillId="11" borderId="6" xfId="0" applyFill="1" applyBorder="1" applyAlignment="1">
      <alignment horizontal="center" vertical="center" wrapText="1"/>
    </xf>
    <xf numFmtId="0" fontId="0" fillId="11" borderId="7"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1" xfId="0"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0" fillId="6" borderId="2" xfId="0" applyFill="1" applyBorder="1" applyAlignment="1">
      <alignment horizontal="center" vertical="center" wrapText="1"/>
    </xf>
    <xf numFmtId="0" fontId="0" fillId="0" borderId="2" xfId="0"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43" fontId="2" fillId="0" borderId="32" xfId="1" applyFont="1" applyBorder="1" applyAlignment="1" applyProtection="1">
      <alignment horizontal="center" wrapText="1"/>
    </xf>
    <xf numFmtId="0" fontId="15" fillId="2" borderId="2" xfId="0" applyFont="1" applyFill="1" applyBorder="1" applyAlignment="1">
      <alignment horizontal="center" vertical="center" textRotation="255"/>
    </xf>
    <xf numFmtId="0" fontId="15" fillId="3" borderId="2" xfId="0" applyFont="1" applyFill="1" applyBorder="1" applyAlignment="1">
      <alignment horizontal="center" vertical="center" textRotation="255"/>
    </xf>
    <xf numFmtId="0" fontId="15" fillId="8" borderId="21" xfId="0" applyFont="1" applyFill="1" applyBorder="1" applyAlignment="1">
      <alignment horizontal="center" vertical="center" textRotation="255" wrapText="1"/>
    </xf>
    <xf numFmtId="0" fontId="15" fillId="8" borderId="22" xfId="0" applyFont="1" applyFill="1" applyBorder="1" applyAlignment="1">
      <alignment horizontal="center" vertical="center" textRotation="255" wrapText="1"/>
    </xf>
    <xf numFmtId="0" fontId="15" fillId="8" borderId="23" xfId="0" applyFont="1" applyFill="1" applyBorder="1" applyAlignment="1">
      <alignment horizontal="center" vertical="center" textRotation="255" wrapText="1"/>
    </xf>
    <xf numFmtId="0" fontId="6" fillId="9" borderId="0" xfId="0" applyFont="1" applyFill="1" applyAlignment="1">
      <alignment horizontal="center" vertical="center"/>
    </xf>
    <xf numFmtId="0" fontId="35" fillId="0" borderId="33" xfId="0" applyFont="1" applyBorder="1" applyAlignment="1">
      <alignment horizontal="center" vertical="center" wrapText="1"/>
    </xf>
    <xf numFmtId="0" fontId="36" fillId="0" borderId="33" xfId="0" applyFont="1" applyBorder="1" applyAlignment="1">
      <alignment horizontal="center" vertical="center" wrapText="1"/>
    </xf>
    <xf numFmtId="0" fontId="37" fillId="0" borderId="33" xfId="0" applyFont="1" applyBorder="1" applyAlignment="1">
      <alignment horizontal="center" vertical="justify" wrapText="1"/>
    </xf>
    <xf numFmtId="0" fontId="40" fillId="0" borderId="33" xfId="0" applyFont="1" applyBorder="1" applyAlignment="1">
      <alignment horizontal="center" vertical="center" wrapText="1"/>
    </xf>
    <xf numFmtId="43" fontId="2" fillId="0" borderId="26" xfId="1" applyFont="1" applyBorder="1" applyAlignment="1" applyProtection="1">
      <alignment vertical="center"/>
    </xf>
    <xf numFmtId="0" fontId="2"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2" fillId="2" borderId="35" xfId="0" applyFont="1" applyFill="1" applyBorder="1" applyAlignment="1">
      <alignment horizontal="center"/>
    </xf>
    <xf numFmtId="0" fontId="53" fillId="0" borderId="0" xfId="0" applyFont="1" applyAlignment="1">
      <alignment vertical="center" wrapText="1"/>
    </xf>
    <xf numFmtId="0" fontId="25" fillId="0" borderId="0" xfId="0" applyFont="1" applyAlignment="1">
      <alignment horizontal="center" vertical="center" wrapText="1"/>
    </xf>
    <xf numFmtId="0" fontId="56" fillId="0" borderId="0" xfId="0" applyFont="1" applyAlignment="1">
      <alignment horizontal="center" vertical="center" wrapText="1"/>
    </xf>
    <xf numFmtId="0" fontId="0" fillId="0" borderId="36" xfId="0" applyBorder="1" applyAlignment="1">
      <alignment vertical="center" wrapText="1"/>
    </xf>
    <xf numFmtId="43" fontId="0" fillId="0" borderId="36" xfId="1" applyFont="1" applyBorder="1" applyAlignment="1" applyProtection="1">
      <alignment vertical="center"/>
    </xf>
    <xf numFmtId="43" fontId="11" fillId="0" borderId="36" xfId="1" applyFont="1" applyBorder="1" applyAlignment="1" applyProtection="1">
      <alignment vertical="center"/>
    </xf>
    <xf numFmtId="0" fontId="0" fillId="0" borderId="36" xfId="0" applyBorder="1" applyAlignment="1">
      <alignment horizontal="left" vertical="center" wrapText="1"/>
    </xf>
    <xf numFmtId="0" fontId="0" fillId="0" borderId="36" xfId="0" applyBorder="1" applyAlignment="1">
      <alignment horizontal="right" vertical="center" wrapText="1"/>
    </xf>
    <xf numFmtId="0" fontId="2" fillId="0" borderId="36" xfId="0" applyFont="1" applyBorder="1" applyAlignment="1">
      <alignment vertical="center" wrapText="1"/>
    </xf>
    <xf numFmtId="43" fontId="2" fillId="0" borderId="36" xfId="1" applyFont="1" applyBorder="1" applyAlignment="1" applyProtection="1">
      <alignment vertical="center"/>
    </xf>
    <xf numFmtId="0" fontId="57" fillId="0" borderId="0" xfId="0" applyFont="1" applyAlignment="1">
      <alignment vertical="center"/>
    </xf>
    <xf numFmtId="0" fontId="58" fillId="0" borderId="14" xfId="0" applyFont="1" applyBorder="1" applyAlignment="1">
      <alignment horizontal="right" vertical="center"/>
    </xf>
    <xf numFmtId="0" fontId="0" fillId="0" borderId="0" xfId="0" applyProtection="1"/>
    <xf numFmtId="0" fontId="14" fillId="0" borderId="0" xfId="0" applyFont="1" applyAlignment="1" applyProtection="1">
      <alignment horizontal="center"/>
    </xf>
    <xf numFmtId="0" fontId="12" fillId="8" borderId="0" xfId="0" applyFont="1" applyFill="1" applyAlignment="1" applyProtection="1">
      <alignment vertical="center" wrapText="1"/>
    </xf>
    <xf numFmtId="0" fontId="0" fillId="0" borderId="0" xfId="0" applyAlignment="1" applyProtection="1">
      <alignment horizontal="center"/>
    </xf>
    <xf numFmtId="0" fontId="0" fillId="0" borderId="0" xfId="0" quotePrefix="1" applyAlignment="1" applyProtection="1">
      <alignment horizontal="center"/>
    </xf>
    <xf numFmtId="0" fontId="0" fillId="8" borderId="0" xfId="0" applyFill="1" applyAlignment="1" applyProtection="1">
      <alignment vertical="center" wrapText="1"/>
    </xf>
    <xf numFmtId="17" fontId="2" fillId="0" borderId="0" xfId="0" quotePrefix="1" applyNumberFormat="1" applyFont="1" applyProtection="1"/>
    <xf numFmtId="0" fontId="13" fillId="0" borderId="0" xfId="0" applyFont="1" applyAlignment="1" applyProtection="1">
      <alignment horizontal="center" vertical="center" wrapText="1"/>
    </xf>
    <xf numFmtId="0" fontId="13" fillId="2" borderId="0" xfId="0" applyFont="1" applyFill="1" applyAlignment="1" applyProtection="1">
      <alignment horizontal="center" vertical="center" wrapText="1"/>
    </xf>
    <xf numFmtId="0" fontId="13" fillId="7" borderId="0" xfId="0" applyFont="1" applyFill="1" applyAlignment="1" applyProtection="1">
      <alignment horizontal="center" vertical="center" wrapText="1"/>
    </xf>
    <xf numFmtId="0" fontId="13" fillId="8" borderId="0" xfId="0" applyFont="1" applyFill="1" applyAlignment="1" applyProtection="1">
      <alignment vertical="center" wrapText="1"/>
    </xf>
    <xf numFmtId="17" fontId="2" fillId="2" borderId="0" xfId="0" quotePrefix="1" applyNumberFormat="1" applyFont="1" applyFill="1" applyProtection="1"/>
    <xf numFmtId="0" fontId="0" fillId="2" borderId="0" xfId="0" applyFill="1" applyAlignment="1" applyProtection="1">
      <alignment horizontal="center"/>
    </xf>
    <xf numFmtId="0" fontId="0" fillId="2" borderId="0" xfId="0" applyFill="1" applyAlignment="1" applyProtection="1">
      <alignment vertical="center" wrapText="1"/>
    </xf>
    <xf numFmtId="43" fontId="0" fillId="3" borderId="0" xfId="1" applyFont="1" applyFill="1" applyProtection="1"/>
    <xf numFmtId="0" fontId="0" fillId="8" borderId="0" xfId="0" applyFill="1" applyProtection="1"/>
    <xf numFmtId="43" fontId="0" fillId="0" borderId="0" xfId="0" applyNumberFormat="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8" xfId="0" applyBorder="1" applyProtection="1"/>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0" xfId="0" applyFont="1" applyProtection="1"/>
    <xf numFmtId="43" fontId="2" fillId="0" borderId="0" xfId="0" applyNumberFormat="1" applyFont="1" applyProtection="1"/>
    <xf numFmtId="0" fontId="2" fillId="8" borderId="0" xfId="0" applyFont="1" applyFill="1" applyProtection="1"/>
    <xf numFmtId="0" fontId="5" fillId="0" borderId="0" xfId="0" applyFont="1" applyProtection="1"/>
    <xf numFmtId="0" fontId="11" fillId="0" borderId="0" xfId="0" applyFont="1" applyProtection="1"/>
    <xf numFmtId="165" fontId="5" fillId="0" borderId="0" xfId="0" applyNumberFormat="1" applyFont="1" applyProtection="1"/>
    <xf numFmtId="0" fontId="11" fillId="8" borderId="0" xfId="0" applyFont="1" applyFill="1" applyAlignment="1" applyProtection="1">
      <alignment vertical="center" wrapText="1"/>
    </xf>
    <xf numFmtId="10" fontId="0" fillId="0" borderId="0" xfId="2" applyNumberFormat="1" applyFont="1" applyAlignment="1" applyProtection="1">
      <alignment horizontal="center"/>
    </xf>
    <xf numFmtId="10" fontId="20" fillId="8" borderId="0" xfId="2" applyNumberFormat="1" applyFont="1" applyFill="1" applyAlignment="1" applyProtection="1">
      <alignment horizontal="center"/>
    </xf>
    <xf numFmtId="165" fontId="0" fillId="0" borderId="0" xfId="0" applyNumberFormat="1" applyProtection="1"/>
    <xf numFmtId="0" fontId="17" fillId="0" borderId="0" xfId="0" applyFont="1" applyProtection="1"/>
    <xf numFmtId="0" fontId="18" fillId="0" borderId="0" xfId="0" applyFont="1" applyProtection="1"/>
    <xf numFmtId="165" fontId="17" fillId="0" borderId="0" xfId="0" applyNumberFormat="1" applyFont="1" applyProtection="1"/>
    <xf numFmtId="0" fontId="18" fillId="8" borderId="0" xfId="0" applyFont="1" applyFill="1" applyAlignment="1" applyProtection="1">
      <alignment vertical="center" wrapText="1"/>
    </xf>
    <xf numFmtId="0" fontId="0" fillId="6" borderId="4" xfId="0" applyFill="1" applyBorder="1" applyProtection="1"/>
    <xf numFmtId="0" fontId="0" fillId="6" borderId="5" xfId="0" applyFill="1" applyBorder="1" applyProtection="1"/>
    <xf numFmtId="0" fontId="0" fillId="6" borderId="6" xfId="0" applyFill="1" applyBorder="1" applyProtection="1"/>
    <xf numFmtId="0" fontId="17" fillId="6" borderId="7" xfId="0" applyFont="1" applyFill="1" applyBorder="1" applyAlignment="1" applyProtection="1">
      <alignment horizontal="left" vertical="center" indent="1"/>
    </xf>
    <xf numFmtId="0" fontId="5" fillId="6" borderId="0" xfId="0" applyFont="1" applyFill="1" applyAlignment="1" applyProtection="1">
      <alignment horizontal="left" vertical="center" indent="1"/>
    </xf>
    <xf numFmtId="0" fontId="0" fillId="6" borderId="0" xfId="0" applyFill="1" applyProtection="1"/>
    <xf numFmtId="0" fontId="0" fillId="6" borderId="8" xfId="0" applyFill="1" applyBorder="1" applyProtection="1"/>
    <xf numFmtId="0" fontId="19" fillId="6" borderId="7" xfId="0" applyFont="1" applyFill="1" applyBorder="1" applyAlignment="1" applyProtection="1">
      <alignment horizontal="left" vertical="center" indent="1"/>
    </xf>
    <xf numFmtId="0" fontId="0" fillId="6" borderId="0" xfId="0" applyFill="1" applyAlignment="1" applyProtection="1">
      <alignment horizontal="left" vertical="center" indent="1"/>
    </xf>
    <xf numFmtId="0" fontId="0" fillId="6" borderId="7" xfId="0" applyFill="1" applyBorder="1" applyAlignment="1" applyProtection="1">
      <alignment horizontal="left" vertical="center" indent="1"/>
    </xf>
    <xf numFmtId="4" fontId="0" fillId="6" borderId="7" xfId="0" applyNumberFormat="1" applyFill="1" applyBorder="1" applyAlignment="1" applyProtection="1">
      <alignment horizontal="left" vertical="center" indent="1"/>
    </xf>
    <xf numFmtId="165" fontId="0" fillId="6" borderId="0" xfId="0" applyNumberFormat="1" applyFill="1" applyAlignment="1" applyProtection="1">
      <alignment horizontal="left" vertical="center" indent="1"/>
    </xf>
    <xf numFmtId="0" fontId="0" fillId="6" borderId="0" xfId="0" applyFill="1" applyAlignment="1" applyProtection="1">
      <alignment horizontal="center" vertical="center"/>
    </xf>
    <xf numFmtId="0" fontId="0" fillId="6" borderId="7" xfId="0" quotePrefix="1" applyFill="1" applyBorder="1" applyAlignment="1" applyProtection="1">
      <alignment horizontal="left" vertical="center" indent="1"/>
    </xf>
    <xf numFmtId="165" fontId="2" fillId="6" borderId="0" xfId="0" applyNumberFormat="1" applyFont="1" applyFill="1" applyAlignment="1" applyProtection="1">
      <alignment horizontal="left" vertical="center" indent="1"/>
    </xf>
    <xf numFmtId="167" fontId="0" fillId="0" borderId="0" xfId="0" applyNumberFormat="1" applyProtection="1"/>
    <xf numFmtId="0" fontId="0" fillId="6" borderId="9" xfId="0" applyFill="1" applyBorder="1" applyProtection="1"/>
    <xf numFmtId="0" fontId="0" fillId="6" borderId="10" xfId="0" applyFill="1" applyBorder="1" applyProtection="1"/>
    <xf numFmtId="165" fontId="0" fillId="6" borderId="10" xfId="0" applyNumberFormat="1" applyFill="1" applyBorder="1" applyProtection="1"/>
    <xf numFmtId="0" fontId="0" fillId="6" borderId="11" xfId="0" applyFill="1" applyBorder="1" applyProtection="1"/>
    <xf numFmtId="0" fontId="0" fillId="0" borderId="0" xfId="0" applyAlignment="1" applyProtection="1">
      <alignment horizontal="center"/>
      <protection locked="0"/>
    </xf>
    <xf numFmtId="43" fontId="24" fillId="0" borderId="0" xfId="3" applyNumberFormat="1" applyProtection="1"/>
    <xf numFmtId="0" fontId="59" fillId="0" borderId="0" xfId="0" applyFont="1" applyAlignment="1">
      <alignment horizontal="center" vertical="center"/>
    </xf>
    <xf numFmtId="43" fontId="2" fillId="0" borderId="0" xfId="1" applyFont="1" applyAlignment="1" applyProtection="1"/>
    <xf numFmtId="43" fontId="60" fillId="0" borderId="0" xfId="3" applyNumberFormat="1" applyFont="1" applyAlignment="1" applyProtection="1">
      <alignment horizontal="center"/>
    </xf>
    <xf numFmtId="0" fontId="2" fillId="0" borderId="0" xfId="0" applyFont="1" applyAlignment="1">
      <alignment horizontal="center" vertical="center" wrapText="1"/>
    </xf>
    <xf numFmtId="0" fontId="58" fillId="0" borderId="0" xfId="0" applyFont="1" applyBorder="1" applyAlignment="1">
      <alignment horizontal="right" vertical="top"/>
    </xf>
    <xf numFmtId="0" fontId="32" fillId="2" borderId="0" xfId="0" applyFont="1" applyFill="1" applyAlignment="1">
      <alignment horizontal="center" vertical="center"/>
    </xf>
    <xf numFmtId="0" fontId="2" fillId="2" borderId="32" xfId="0" applyFont="1" applyFill="1" applyBorder="1" applyAlignment="1">
      <alignment horizontal="center"/>
    </xf>
    <xf numFmtId="0" fontId="0" fillId="0" borderId="0" xfId="0" applyAlignment="1" applyProtection="1">
      <alignment horizontal="center"/>
    </xf>
    <xf numFmtId="0" fontId="26" fillId="0" borderId="0" xfId="0" applyFont="1" applyAlignment="1" applyProtection="1">
      <alignment horizontal="center"/>
    </xf>
    <xf numFmtId="0" fontId="27" fillId="0" borderId="0" xfId="0" applyFont="1" applyAlignment="1" applyProtection="1">
      <alignment horizontal="center"/>
    </xf>
    <xf numFmtId="0" fontId="4" fillId="13" borderId="18" xfId="0" applyFont="1" applyFill="1" applyBorder="1" applyAlignment="1" applyProtection="1">
      <alignment horizontal="center" vertical="center" wrapText="1"/>
    </xf>
    <xf numFmtId="0" fontId="4" fillId="13" borderId="19" xfId="0" applyFont="1" applyFill="1" applyBorder="1" applyAlignment="1" applyProtection="1">
      <alignment horizontal="center" vertical="center" wrapText="1"/>
    </xf>
    <xf numFmtId="0" fontId="4" fillId="13" borderId="20" xfId="0" applyFont="1" applyFill="1" applyBorder="1" applyAlignment="1" applyProtection="1">
      <alignment horizontal="center" vertical="center" wrapText="1"/>
    </xf>
    <xf numFmtId="0" fontId="3" fillId="13" borderId="2" xfId="0" applyFont="1" applyFill="1" applyBorder="1" applyAlignment="1" applyProtection="1">
      <alignment horizontal="center" vertical="center" wrapText="1"/>
    </xf>
    <xf numFmtId="164" fontId="0" fillId="13" borderId="2" xfId="0" applyNumberFormat="1" applyFill="1" applyBorder="1" applyAlignment="1" applyProtection="1">
      <alignment horizontal="center" vertical="center" wrapText="1"/>
    </xf>
    <xf numFmtId="164" fontId="28" fillId="2" borderId="2" xfId="0" applyNumberFormat="1" applyFont="1" applyFill="1" applyBorder="1" applyAlignment="1" applyProtection="1">
      <alignment horizontal="center" vertical="center" wrapText="1"/>
    </xf>
    <xf numFmtId="0" fontId="29" fillId="13" borderId="2" xfId="0" applyFont="1" applyFill="1" applyBorder="1" applyAlignment="1" applyProtection="1">
      <alignment horizontal="center" vertical="center" wrapText="1"/>
    </xf>
    <xf numFmtId="0" fontId="30" fillId="14" borderId="25" xfId="0" applyFont="1" applyFill="1" applyBorder="1" applyAlignment="1" applyProtection="1">
      <alignment horizontal="left" vertical="top" wrapText="1"/>
    </xf>
    <xf numFmtId="0" fontId="30" fillId="14" borderId="25" xfId="0" applyFont="1" applyFill="1" applyBorder="1" applyAlignment="1" applyProtection="1">
      <alignment horizontal="center" vertical="top" wrapText="1"/>
    </xf>
    <xf numFmtId="0" fontId="29" fillId="14" borderId="25" xfId="0" applyFont="1" applyFill="1" applyBorder="1" applyAlignment="1" applyProtection="1">
      <alignment horizontal="center" vertical="top" wrapText="1"/>
    </xf>
    <xf numFmtId="0" fontId="2" fillId="0" borderId="26" xfId="0" applyFont="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164" fontId="0" fillId="0" borderId="2" xfId="0" applyNumberFormat="1" applyBorder="1" applyAlignment="1" applyProtection="1">
      <alignment horizontal="center" vertical="center" wrapText="1"/>
    </xf>
    <xf numFmtId="164" fontId="31" fillId="0" borderId="2" xfId="0" applyNumberFormat="1" applyFont="1" applyBorder="1" applyAlignment="1" applyProtection="1">
      <alignment horizontal="center" vertical="center" wrapText="1"/>
    </xf>
    <xf numFmtId="0" fontId="0" fillId="0" borderId="26" xfId="0" applyBorder="1" applyAlignment="1" applyProtection="1">
      <alignment vertical="center"/>
    </xf>
    <xf numFmtId="0" fontId="0" fillId="0" borderId="26" xfId="0" applyBorder="1" applyAlignment="1" applyProtection="1">
      <alignment horizontal="center" vertical="center"/>
    </xf>
    <xf numFmtId="0" fontId="2" fillId="0" borderId="26" xfId="0" applyFont="1" applyBorder="1" applyAlignment="1" applyProtection="1">
      <alignment vertical="center"/>
    </xf>
    <xf numFmtId="0" fontId="3" fillId="5" borderId="2" xfId="0" applyFont="1" applyFill="1" applyBorder="1" applyAlignment="1" applyProtection="1">
      <alignment horizontal="center" vertical="center" wrapText="1"/>
    </xf>
    <xf numFmtId="43" fontId="2" fillId="2" borderId="26" xfId="1" applyFont="1" applyFill="1" applyBorder="1" applyAlignment="1" applyProtection="1">
      <alignment vertical="center"/>
    </xf>
    <xf numFmtId="0" fontId="2" fillId="0" borderId="29" xfId="0" applyFont="1" applyBorder="1" applyAlignment="1" applyProtection="1">
      <alignment horizontal="center"/>
    </xf>
    <xf numFmtId="0" fontId="2" fillId="0" borderId="30" xfId="0" applyFont="1" applyBorder="1" applyAlignment="1" applyProtection="1">
      <alignment horizontal="center"/>
    </xf>
    <xf numFmtId="0" fontId="2" fillId="0" borderId="31" xfId="0" applyFont="1" applyBorder="1" applyAlignment="1" applyProtection="1">
      <alignment horizontal="center"/>
    </xf>
  </cellXfs>
  <cellStyles count="4">
    <cellStyle name="Collegamento ipertestuale" xfId="3" builtinId="8"/>
    <cellStyle name="Migliaia" xfId="1" builtinId="3"/>
    <cellStyle name="Normale" xfId="0" builtinId="0"/>
    <cellStyle name="Percentuale" xfId="2" builtinId="5"/>
  </cellStyles>
  <dxfs count="1">
    <dxf>
      <font>
        <color rgb="FF9C0006"/>
      </font>
      <fill>
        <patternFill>
          <bgColor rgb="FFFFC7CE"/>
        </patternFill>
      </fill>
    </dxf>
  </dxfs>
  <tableStyles count="1" defaultTableStyle="TableStyleMedium2" defaultPivotStyle="PivotStyleLight16">
    <tableStyle name="Invisible" pivot="0" table="0" count="0" xr9:uid="{1709D555-F739-434D-AD67-1CAF137A2B6E}"/>
  </tableStyles>
  <colors>
    <mruColors>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Mappa!A1"/></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hyperlink" Target="#Mappa!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hyperlink" Target="#Mappa!A1"/></Relationships>
</file>

<file path=xl/drawings/_rels/drawing12.xml.rels><?xml version="1.0" encoding="UTF-8" standalone="yes"?>
<Relationships xmlns="http://schemas.openxmlformats.org/package/2006/relationships"><Relationship Id="rId1" Type="http://schemas.openxmlformats.org/officeDocument/2006/relationships/hyperlink" Target="#Mappa!A1"/></Relationships>
</file>

<file path=xl/drawings/_rels/drawing13.xml.rels><?xml version="1.0" encoding="UTF-8" standalone="yes"?>
<Relationships xmlns="http://schemas.openxmlformats.org/package/2006/relationships"><Relationship Id="rId1" Type="http://schemas.openxmlformats.org/officeDocument/2006/relationships/hyperlink" Target="#Mappa!A1"/></Relationships>
</file>

<file path=xl/drawings/_rels/drawing2.xml.rels><?xml version="1.0" encoding="UTF-8" standalone="yes"?>
<Relationships xmlns="http://schemas.openxmlformats.org/package/2006/relationships"><Relationship Id="rId1" Type="http://schemas.openxmlformats.org/officeDocument/2006/relationships/hyperlink" Target="#Mappa!A1"/></Relationships>
</file>

<file path=xl/drawings/_rels/drawing3.xml.rels><?xml version="1.0" encoding="UTF-8" standalone="yes"?>
<Relationships xmlns="http://schemas.openxmlformats.org/package/2006/relationships"><Relationship Id="rId1" Type="http://schemas.openxmlformats.org/officeDocument/2006/relationships/hyperlink" Target="#Mappa!A1"/></Relationships>
</file>

<file path=xl/drawings/_rels/drawing4.xml.rels><?xml version="1.0" encoding="UTF-8" standalone="yes"?>
<Relationships xmlns="http://schemas.openxmlformats.org/package/2006/relationships"><Relationship Id="rId1" Type="http://schemas.openxmlformats.org/officeDocument/2006/relationships/hyperlink" Target="#Mappa!A1"/></Relationships>
</file>

<file path=xl/drawings/_rels/drawing5.xml.rels><?xml version="1.0" encoding="UTF-8" standalone="yes"?>
<Relationships xmlns="http://schemas.openxmlformats.org/package/2006/relationships"><Relationship Id="rId2" Type="http://schemas.openxmlformats.org/officeDocument/2006/relationships/hyperlink" Target="#Mappa!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hyperlink" Target="#Mappa!A1"/></Relationships>
</file>

<file path=xl/drawings/_rels/drawing7.xml.rels><?xml version="1.0" encoding="UTF-8" standalone="yes"?>
<Relationships xmlns="http://schemas.openxmlformats.org/package/2006/relationships"><Relationship Id="rId2" Type="http://schemas.openxmlformats.org/officeDocument/2006/relationships/hyperlink" Target="#Mappa!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appa!A1"/></Relationships>
</file>

<file path=xl/drawings/_rels/drawing9.xml.rels><?xml version="1.0" encoding="UTF-8" standalone="yes"?>
<Relationships xmlns="http://schemas.openxmlformats.org/package/2006/relationships"><Relationship Id="rId8" Type="http://schemas.openxmlformats.org/officeDocument/2006/relationships/hyperlink" Target="#Mappa!A1"/><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10</xdr:col>
      <xdr:colOff>80682</xdr:colOff>
      <xdr:row>7</xdr:row>
      <xdr:rowOff>170329</xdr:rowOff>
    </xdr:from>
    <xdr:to>
      <xdr:col>11</xdr:col>
      <xdr:colOff>385482</xdr:colOff>
      <xdr:row>17</xdr:row>
      <xdr:rowOff>26894</xdr:rowOff>
    </xdr:to>
    <xdr:cxnSp macro="">
      <xdr:nvCxnSpPr>
        <xdr:cNvPr id="20" name="Connettore curvo 19">
          <a:extLst>
            <a:ext uri="{FF2B5EF4-FFF2-40B4-BE49-F238E27FC236}">
              <a16:creationId xmlns:a16="http://schemas.microsoft.com/office/drawing/2014/main" id="{596AB82E-3331-EAB7-6558-7BDD7BBC9536}"/>
            </a:ext>
          </a:extLst>
        </xdr:cNvPr>
        <xdr:cNvCxnSpPr/>
      </xdr:nvCxnSpPr>
      <xdr:spPr>
        <a:xfrm rot="16200000" flipH="1">
          <a:off x="5809129" y="1613647"/>
          <a:ext cx="1649506" cy="914400"/>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17929</xdr:colOff>
      <xdr:row>11</xdr:row>
      <xdr:rowOff>143435</xdr:rowOff>
    </xdr:from>
    <xdr:to>
      <xdr:col>10</xdr:col>
      <xdr:colOff>555812</xdr:colOff>
      <xdr:row>19</xdr:row>
      <xdr:rowOff>89647</xdr:rowOff>
    </xdr:to>
    <xdr:cxnSp macro="">
      <xdr:nvCxnSpPr>
        <xdr:cNvPr id="22" name="Connettore curvo 21">
          <a:extLst>
            <a:ext uri="{FF2B5EF4-FFF2-40B4-BE49-F238E27FC236}">
              <a16:creationId xmlns:a16="http://schemas.microsoft.com/office/drawing/2014/main" id="{B058EDEB-D9E5-2D65-789D-E3B3C27E5312}"/>
            </a:ext>
          </a:extLst>
        </xdr:cNvPr>
        <xdr:cNvCxnSpPr/>
      </xdr:nvCxnSpPr>
      <xdr:spPr>
        <a:xfrm>
          <a:off x="2456329" y="1936376"/>
          <a:ext cx="4195483" cy="1380565"/>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8966</xdr:colOff>
      <xdr:row>11</xdr:row>
      <xdr:rowOff>53788</xdr:rowOff>
    </xdr:from>
    <xdr:to>
      <xdr:col>12</xdr:col>
      <xdr:colOff>26895</xdr:colOff>
      <xdr:row>16</xdr:row>
      <xdr:rowOff>170329</xdr:rowOff>
    </xdr:to>
    <xdr:cxnSp macro="">
      <xdr:nvCxnSpPr>
        <xdr:cNvPr id="24" name="Connettore curvo 23">
          <a:extLst>
            <a:ext uri="{FF2B5EF4-FFF2-40B4-BE49-F238E27FC236}">
              <a16:creationId xmlns:a16="http://schemas.microsoft.com/office/drawing/2014/main" id="{64913BFC-CA41-6860-C5B6-22139BAC3DBB}"/>
            </a:ext>
          </a:extLst>
        </xdr:cNvPr>
        <xdr:cNvCxnSpPr/>
      </xdr:nvCxnSpPr>
      <xdr:spPr>
        <a:xfrm rot="10800000" flipV="1">
          <a:off x="2447366" y="1846729"/>
          <a:ext cx="4894729" cy="1013012"/>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564777</xdr:colOff>
      <xdr:row>19</xdr:row>
      <xdr:rowOff>80683</xdr:rowOff>
    </xdr:from>
    <xdr:to>
      <xdr:col>6</xdr:col>
      <xdr:colOff>591672</xdr:colOff>
      <xdr:row>25</xdr:row>
      <xdr:rowOff>134471</xdr:rowOff>
    </xdr:to>
    <xdr:cxnSp macro="">
      <xdr:nvCxnSpPr>
        <xdr:cNvPr id="26" name="Connettore curvo 25">
          <a:extLst>
            <a:ext uri="{FF2B5EF4-FFF2-40B4-BE49-F238E27FC236}">
              <a16:creationId xmlns:a16="http://schemas.microsoft.com/office/drawing/2014/main" id="{35CE0F9E-2212-8A99-6100-22F8C707D900}"/>
            </a:ext>
          </a:extLst>
        </xdr:cNvPr>
        <xdr:cNvCxnSpPr/>
      </xdr:nvCxnSpPr>
      <xdr:spPr>
        <a:xfrm rot="10800000">
          <a:off x="3003177" y="3307977"/>
          <a:ext cx="1246095" cy="1129553"/>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35858</xdr:colOff>
      <xdr:row>7</xdr:row>
      <xdr:rowOff>170330</xdr:rowOff>
    </xdr:from>
    <xdr:to>
      <xdr:col>9</xdr:col>
      <xdr:colOff>98611</xdr:colOff>
      <xdr:row>22</xdr:row>
      <xdr:rowOff>170331</xdr:rowOff>
    </xdr:to>
    <xdr:cxnSp macro="">
      <xdr:nvCxnSpPr>
        <xdr:cNvPr id="28" name="Connettore curvo 27">
          <a:extLst>
            <a:ext uri="{FF2B5EF4-FFF2-40B4-BE49-F238E27FC236}">
              <a16:creationId xmlns:a16="http://schemas.microsoft.com/office/drawing/2014/main" id="{FAEF3539-C08E-4AF7-2EBD-D37B6F128E99}"/>
            </a:ext>
          </a:extLst>
        </xdr:cNvPr>
        <xdr:cNvCxnSpPr/>
      </xdr:nvCxnSpPr>
      <xdr:spPr>
        <a:xfrm rot="5400000" flipH="1" flipV="1">
          <a:off x="3904129" y="2254624"/>
          <a:ext cx="2689412" cy="672353"/>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143435</xdr:colOff>
      <xdr:row>5</xdr:row>
      <xdr:rowOff>0</xdr:rowOff>
    </xdr:from>
    <xdr:to>
      <xdr:col>5</xdr:col>
      <xdr:colOff>17929</xdr:colOff>
      <xdr:row>8</xdr:row>
      <xdr:rowOff>161365</xdr:rowOff>
    </xdr:to>
    <xdr:cxnSp macro="">
      <xdr:nvCxnSpPr>
        <xdr:cNvPr id="30" name="Connettore curvo 29">
          <a:extLst>
            <a:ext uri="{FF2B5EF4-FFF2-40B4-BE49-F238E27FC236}">
              <a16:creationId xmlns:a16="http://schemas.microsoft.com/office/drawing/2014/main" id="{499D2EC8-ED66-2797-26B8-ECC1E86E4145}"/>
            </a:ext>
          </a:extLst>
        </xdr:cNvPr>
        <xdr:cNvCxnSpPr/>
      </xdr:nvCxnSpPr>
      <xdr:spPr>
        <a:xfrm rot="10800000" flipV="1">
          <a:off x="1972235" y="717176"/>
          <a:ext cx="1093694" cy="699248"/>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17929</xdr:colOff>
      <xdr:row>6</xdr:row>
      <xdr:rowOff>98611</xdr:rowOff>
    </xdr:from>
    <xdr:to>
      <xdr:col>11</xdr:col>
      <xdr:colOff>591671</xdr:colOff>
      <xdr:row>12</xdr:row>
      <xdr:rowOff>98612</xdr:rowOff>
    </xdr:to>
    <xdr:cxnSp macro="">
      <xdr:nvCxnSpPr>
        <xdr:cNvPr id="32" name="Connettore curvo 31">
          <a:extLst>
            <a:ext uri="{FF2B5EF4-FFF2-40B4-BE49-F238E27FC236}">
              <a16:creationId xmlns:a16="http://schemas.microsoft.com/office/drawing/2014/main" id="{E1B68FFF-74B6-3210-1216-78B3E74F394C}"/>
            </a:ext>
          </a:extLst>
        </xdr:cNvPr>
        <xdr:cNvCxnSpPr/>
      </xdr:nvCxnSpPr>
      <xdr:spPr>
        <a:xfrm>
          <a:off x="4285129" y="995082"/>
          <a:ext cx="3012142" cy="1075765"/>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8966</xdr:colOff>
      <xdr:row>22</xdr:row>
      <xdr:rowOff>0</xdr:rowOff>
    </xdr:from>
    <xdr:to>
      <xdr:col>11</xdr:col>
      <xdr:colOff>331695</xdr:colOff>
      <xdr:row>25</xdr:row>
      <xdr:rowOff>71717</xdr:rowOff>
    </xdr:to>
    <xdr:cxnSp macro="">
      <xdr:nvCxnSpPr>
        <xdr:cNvPr id="34" name="Connettore curvo 33">
          <a:extLst>
            <a:ext uri="{FF2B5EF4-FFF2-40B4-BE49-F238E27FC236}">
              <a16:creationId xmlns:a16="http://schemas.microsoft.com/office/drawing/2014/main" id="{7A3851E6-8AB6-114F-FF06-A8916C63B0B8}"/>
            </a:ext>
          </a:extLst>
        </xdr:cNvPr>
        <xdr:cNvCxnSpPr/>
      </xdr:nvCxnSpPr>
      <xdr:spPr>
        <a:xfrm rot="10800000" flipV="1">
          <a:off x="5495366" y="3765176"/>
          <a:ext cx="1541929" cy="609600"/>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8965</xdr:colOff>
      <xdr:row>10</xdr:row>
      <xdr:rowOff>26894</xdr:rowOff>
    </xdr:from>
    <xdr:to>
      <xdr:col>12</xdr:col>
      <xdr:colOff>35859</xdr:colOff>
      <xdr:row>10</xdr:row>
      <xdr:rowOff>44824</xdr:rowOff>
    </xdr:to>
    <xdr:cxnSp macro="">
      <xdr:nvCxnSpPr>
        <xdr:cNvPr id="36" name="Connettore curvo 35">
          <a:extLst>
            <a:ext uri="{FF2B5EF4-FFF2-40B4-BE49-F238E27FC236}">
              <a16:creationId xmlns:a16="http://schemas.microsoft.com/office/drawing/2014/main" id="{1D721C6A-1BDF-41FF-33B1-F584DA67F178}"/>
            </a:ext>
          </a:extLst>
        </xdr:cNvPr>
        <xdr:cNvCxnSpPr/>
      </xdr:nvCxnSpPr>
      <xdr:spPr>
        <a:xfrm flipV="1">
          <a:off x="2447365" y="1640541"/>
          <a:ext cx="4903694" cy="17930"/>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591671</xdr:colOff>
      <xdr:row>7</xdr:row>
      <xdr:rowOff>170328</xdr:rowOff>
    </xdr:from>
    <xdr:to>
      <xdr:col>7</xdr:col>
      <xdr:colOff>251012</xdr:colOff>
      <xdr:row>23</xdr:row>
      <xdr:rowOff>-1</xdr:rowOff>
    </xdr:to>
    <xdr:cxnSp macro="">
      <xdr:nvCxnSpPr>
        <xdr:cNvPr id="38" name="Connettore curvo 37">
          <a:extLst>
            <a:ext uri="{FF2B5EF4-FFF2-40B4-BE49-F238E27FC236}">
              <a16:creationId xmlns:a16="http://schemas.microsoft.com/office/drawing/2014/main" id="{A00B83B0-C89B-5BF2-0271-9C6AEE6AAB84}"/>
            </a:ext>
          </a:extLst>
        </xdr:cNvPr>
        <xdr:cNvCxnSpPr/>
      </xdr:nvCxnSpPr>
      <xdr:spPr>
        <a:xfrm rot="16200000" flipH="1">
          <a:off x="2729753" y="2156011"/>
          <a:ext cx="2698377" cy="878541"/>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89648</xdr:colOff>
      <xdr:row>14</xdr:row>
      <xdr:rowOff>8963</xdr:rowOff>
    </xdr:from>
    <xdr:to>
      <xdr:col>3</xdr:col>
      <xdr:colOff>367554</xdr:colOff>
      <xdr:row>17</xdr:row>
      <xdr:rowOff>35858</xdr:rowOff>
    </xdr:to>
    <xdr:cxnSp macro="">
      <xdr:nvCxnSpPr>
        <xdr:cNvPr id="40" name="Connettore curvo 39">
          <a:extLst>
            <a:ext uri="{FF2B5EF4-FFF2-40B4-BE49-F238E27FC236}">
              <a16:creationId xmlns:a16="http://schemas.microsoft.com/office/drawing/2014/main" id="{C8F93B15-A855-9793-B675-0C6C3AB6EC79}"/>
            </a:ext>
          </a:extLst>
        </xdr:cNvPr>
        <xdr:cNvCxnSpPr/>
      </xdr:nvCxnSpPr>
      <xdr:spPr>
        <a:xfrm rot="16200000" flipH="1">
          <a:off x="1775012" y="2483223"/>
          <a:ext cx="564777" cy="277906"/>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17929</xdr:colOff>
      <xdr:row>14</xdr:row>
      <xdr:rowOff>0</xdr:rowOff>
    </xdr:from>
    <xdr:to>
      <xdr:col>12</xdr:col>
      <xdr:colOff>322729</xdr:colOff>
      <xdr:row>18</xdr:row>
      <xdr:rowOff>98612</xdr:rowOff>
    </xdr:to>
    <xdr:cxnSp macro="">
      <xdr:nvCxnSpPr>
        <xdr:cNvPr id="42" name="Connettore curvo 41">
          <a:extLst>
            <a:ext uri="{FF2B5EF4-FFF2-40B4-BE49-F238E27FC236}">
              <a16:creationId xmlns:a16="http://schemas.microsoft.com/office/drawing/2014/main" id="{ED69C4A5-DA7D-F83A-A9ED-CADBAC20F901}"/>
            </a:ext>
          </a:extLst>
        </xdr:cNvPr>
        <xdr:cNvCxnSpPr/>
      </xdr:nvCxnSpPr>
      <xdr:spPr>
        <a:xfrm flipV="1">
          <a:off x="3065929" y="2330824"/>
          <a:ext cx="4572000" cy="815788"/>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593914</xdr:colOff>
      <xdr:row>6</xdr:row>
      <xdr:rowOff>2241</xdr:rowOff>
    </xdr:from>
    <xdr:to>
      <xdr:col>9</xdr:col>
      <xdr:colOff>24655</xdr:colOff>
      <xdr:row>9</xdr:row>
      <xdr:rowOff>147917</xdr:rowOff>
    </xdr:to>
    <xdr:cxnSp macro="">
      <xdr:nvCxnSpPr>
        <xdr:cNvPr id="44" name="Connettore curvo 43">
          <a:extLst>
            <a:ext uri="{FF2B5EF4-FFF2-40B4-BE49-F238E27FC236}">
              <a16:creationId xmlns:a16="http://schemas.microsoft.com/office/drawing/2014/main" id="{67168E15-3850-CDB9-397A-9D609EAD54A0}"/>
            </a:ext>
          </a:extLst>
        </xdr:cNvPr>
        <xdr:cNvCxnSpPr/>
      </xdr:nvCxnSpPr>
      <xdr:spPr>
        <a:xfrm rot="10800000" flipV="1">
          <a:off x="2409267" y="1414182"/>
          <a:ext cx="3061447" cy="784411"/>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xdr:colOff>
      <xdr:row>4</xdr:row>
      <xdr:rowOff>26893</xdr:rowOff>
    </xdr:from>
    <xdr:to>
      <xdr:col>12</xdr:col>
      <xdr:colOff>179295</xdr:colOff>
      <xdr:row>8</xdr:row>
      <xdr:rowOff>179293</xdr:rowOff>
    </xdr:to>
    <xdr:cxnSp macro="">
      <xdr:nvCxnSpPr>
        <xdr:cNvPr id="46" name="Connettore curvo 45">
          <a:extLst>
            <a:ext uri="{FF2B5EF4-FFF2-40B4-BE49-F238E27FC236}">
              <a16:creationId xmlns:a16="http://schemas.microsoft.com/office/drawing/2014/main" id="{441C7341-427E-E34B-F98C-F38CCF2BE618}"/>
            </a:ext>
          </a:extLst>
        </xdr:cNvPr>
        <xdr:cNvCxnSpPr/>
      </xdr:nvCxnSpPr>
      <xdr:spPr>
        <a:xfrm rot="16200000" flipH="1">
          <a:off x="6665259" y="605117"/>
          <a:ext cx="869577" cy="788894"/>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8968</xdr:colOff>
      <xdr:row>12</xdr:row>
      <xdr:rowOff>5</xdr:rowOff>
    </xdr:from>
    <xdr:to>
      <xdr:col>6</xdr:col>
      <xdr:colOff>600639</xdr:colOff>
      <xdr:row>23</xdr:row>
      <xdr:rowOff>98616</xdr:rowOff>
    </xdr:to>
    <xdr:cxnSp macro="">
      <xdr:nvCxnSpPr>
        <xdr:cNvPr id="48" name="Connettore curvo 47">
          <a:extLst>
            <a:ext uri="{FF2B5EF4-FFF2-40B4-BE49-F238E27FC236}">
              <a16:creationId xmlns:a16="http://schemas.microsoft.com/office/drawing/2014/main" id="{CF6F8A87-14BE-7820-5150-DC558BD5A132}"/>
            </a:ext>
          </a:extLst>
        </xdr:cNvPr>
        <xdr:cNvCxnSpPr/>
      </xdr:nvCxnSpPr>
      <xdr:spPr>
        <a:xfrm rot="16200000" flipH="1">
          <a:off x="2308416" y="2613216"/>
          <a:ext cx="2088776" cy="1810871"/>
        </a:xfrm>
        <a:prstGeom prst="curvedConnector3">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33617</xdr:colOff>
      <xdr:row>23</xdr:row>
      <xdr:rowOff>134472</xdr:rowOff>
    </xdr:from>
    <xdr:to>
      <xdr:col>19</xdr:col>
      <xdr:colOff>537882</xdr:colOff>
      <xdr:row>26</xdr:row>
      <xdr:rowOff>11207</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5D03AC91-C67B-46E3-B626-AD0C5D9ED92F}"/>
            </a:ext>
          </a:extLst>
        </xdr:cNvPr>
        <xdr:cNvSpPr/>
      </xdr:nvSpPr>
      <xdr:spPr>
        <a:xfrm>
          <a:off x="9568142" y="486897"/>
          <a:ext cx="504265" cy="591110"/>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22</xdr:col>
      <xdr:colOff>359333</xdr:colOff>
      <xdr:row>26</xdr:row>
      <xdr:rowOff>46025</xdr:rowOff>
    </xdr:to>
    <xdr:pic>
      <xdr:nvPicPr>
        <xdr:cNvPr id="2" name="Immagine 1">
          <a:extLst>
            <a:ext uri="{FF2B5EF4-FFF2-40B4-BE49-F238E27FC236}">
              <a16:creationId xmlns:a16="http://schemas.microsoft.com/office/drawing/2014/main" id="{DBCDFED6-C288-7CAC-8385-A75BB14D6B1B}"/>
            </a:ext>
          </a:extLst>
        </xdr:cNvPr>
        <xdr:cNvPicPr>
          <a:picLocks noChangeAspect="1"/>
        </xdr:cNvPicPr>
      </xdr:nvPicPr>
      <xdr:blipFill>
        <a:blip xmlns:r="http://schemas.openxmlformats.org/officeDocument/2006/relationships" r:embed="rId1"/>
        <a:stretch>
          <a:fillRect/>
        </a:stretch>
      </xdr:blipFill>
      <xdr:spPr>
        <a:xfrm>
          <a:off x="0" y="190500"/>
          <a:ext cx="13843420" cy="3665525"/>
        </a:xfrm>
        <a:prstGeom prst="rect">
          <a:avLst/>
        </a:prstGeom>
      </xdr:spPr>
    </xdr:pic>
    <xdr:clientData/>
  </xdr:twoCellAnchor>
  <xdr:twoCellAnchor editAs="oneCell">
    <xdr:from>
      <xdr:col>0</xdr:col>
      <xdr:colOff>0</xdr:colOff>
      <xdr:row>30</xdr:row>
      <xdr:rowOff>0</xdr:rowOff>
    </xdr:from>
    <xdr:to>
      <xdr:col>22</xdr:col>
      <xdr:colOff>443161</xdr:colOff>
      <xdr:row>49</xdr:row>
      <xdr:rowOff>76508</xdr:rowOff>
    </xdr:to>
    <xdr:pic>
      <xdr:nvPicPr>
        <xdr:cNvPr id="3" name="Immagine 2">
          <a:extLst>
            <a:ext uri="{FF2B5EF4-FFF2-40B4-BE49-F238E27FC236}">
              <a16:creationId xmlns:a16="http://schemas.microsoft.com/office/drawing/2014/main" id="{FD16FCEF-5895-DFCF-0E48-528CD35EC01B}"/>
            </a:ext>
          </a:extLst>
        </xdr:cNvPr>
        <xdr:cNvPicPr>
          <a:picLocks noChangeAspect="1"/>
        </xdr:cNvPicPr>
      </xdr:nvPicPr>
      <xdr:blipFill>
        <a:blip xmlns:r="http://schemas.openxmlformats.org/officeDocument/2006/relationships" r:embed="rId2"/>
        <a:stretch>
          <a:fillRect/>
        </a:stretch>
      </xdr:blipFill>
      <xdr:spPr>
        <a:xfrm>
          <a:off x="0" y="4389120"/>
          <a:ext cx="13854361" cy="3551228"/>
        </a:xfrm>
        <a:prstGeom prst="rect">
          <a:avLst/>
        </a:prstGeom>
      </xdr:spPr>
    </xdr:pic>
    <xdr:clientData/>
  </xdr:twoCellAnchor>
  <xdr:twoCellAnchor editAs="oneCell">
    <xdr:from>
      <xdr:col>11</xdr:col>
      <xdr:colOff>472440</xdr:colOff>
      <xdr:row>31</xdr:row>
      <xdr:rowOff>0</xdr:rowOff>
    </xdr:from>
    <xdr:to>
      <xdr:col>16</xdr:col>
      <xdr:colOff>203772</xdr:colOff>
      <xdr:row>38</xdr:row>
      <xdr:rowOff>38100</xdr:rowOff>
    </xdr:to>
    <xdr:pic>
      <xdr:nvPicPr>
        <xdr:cNvPr id="4" name="Immagine 3">
          <a:extLst>
            <a:ext uri="{FF2B5EF4-FFF2-40B4-BE49-F238E27FC236}">
              <a16:creationId xmlns:a16="http://schemas.microsoft.com/office/drawing/2014/main" id="{9EB5DC49-BAEA-4D9C-A63C-046887D5E10C}"/>
            </a:ext>
          </a:extLst>
        </xdr:cNvPr>
        <xdr:cNvPicPr>
          <a:picLocks noChangeAspect="1"/>
        </xdr:cNvPicPr>
      </xdr:nvPicPr>
      <xdr:blipFill>
        <a:blip xmlns:r="http://schemas.openxmlformats.org/officeDocument/2006/relationships" r:embed="rId3"/>
        <a:stretch>
          <a:fillRect/>
        </a:stretch>
      </xdr:blipFill>
      <xdr:spPr>
        <a:xfrm>
          <a:off x="7178040" y="4572000"/>
          <a:ext cx="2779332" cy="1318260"/>
        </a:xfrm>
        <a:prstGeom prst="rect">
          <a:avLst/>
        </a:prstGeom>
      </xdr:spPr>
    </xdr:pic>
    <xdr:clientData/>
  </xdr:twoCellAnchor>
  <xdr:twoCellAnchor editAs="oneCell">
    <xdr:from>
      <xdr:col>11</xdr:col>
      <xdr:colOff>541019</xdr:colOff>
      <xdr:row>6</xdr:row>
      <xdr:rowOff>144780</xdr:rowOff>
    </xdr:from>
    <xdr:to>
      <xdr:col>16</xdr:col>
      <xdr:colOff>134408</xdr:colOff>
      <xdr:row>15</xdr:row>
      <xdr:rowOff>129540</xdr:rowOff>
    </xdr:to>
    <xdr:pic>
      <xdr:nvPicPr>
        <xdr:cNvPr id="5" name="Immagine 4">
          <a:extLst>
            <a:ext uri="{FF2B5EF4-FFF2-40B4-BE49-F238E27FC236}">
              <a16:creationId xmlns:a16="http://schemas.microsoft.com/office/drawing/2014/main" id="{8506A6E9-CAB1-4BA2-9B5B-D8A0E6E399AF}"/>
            </a:ext>
          </a:extLst>
        </xdr:cNvPr>
        <xdr:cNvPicPr>
          <a:picLocks noChangeAspect="1"/>
        </xdr:cNvPicPr>
      </xdr:nvPicPr>
      <xdr:blipFill>
        <a:blip xmlns:r="http://schemas.openxmlformats.org/officeDocument/2006/relationships" r:embed="rId4"/>
        <a:stretch>
          <a:fillRect/>
        </a:stretch>
      </xdr:blipFill>
      <xdr:spPr>
        <a:xfrm>
          <a:off x="7246619" y="144780"/>
          <a:ext cx="2641389" cy="1630680"/>
        </a:xfrm>
        <a:prstGeom prst="rect">
          <a:avLst/>
        </a:prstGeom>
      </xdr:spPr>
    </xdr:pic>
    <xdr:clientData/>
  </xdr:twoCellAnchor>
  <xdr:twoCellAnchor>
    <xdr:from>
      <xdr:col>19</xdr:col>
      <xdr:colOff>33617</xdr:colOff>
      <xdr:row>0</xdr:row>
      <xdr:rowOff>134472</xdr:rowOff>
    </xdr:from>
    <xdr:to>
      <xdr:col>19</xdr:col>
      <xdr:colOff>537882</xdr:colOff>
      <xdr:row>3</xdr:row>
      <xdr:rowOff>11207</xdr:rowOff>
    </xdr:to>
    <xdr:sp macro="" textlink="">
      <xdr:nvSpPr>
        <xdr:cNvPr id="6" name="Freccia circolare a sinistra 5">
          <a:hlinkClick xmlns:r="http://schemas.openxmlformats.org/officeDocument/2006/relationships" r:id="rId5"/>
          <a:extLst>
            <a:ext uri="{FF2B5EF4-FFF2-40B4-BE49-F238E27FC236}">
              <a16:creationId xmlns:a16="http://schemas.microsoft.com/office/drawing/2014/main" id="{1E6FE78F-B088-4746-950C-59BFA3300851}"/>
            </a:ext>
          </a:extLst>
        </xdr:cNvPr>
        <xdr:cNvSpPr/>
      </xdr:nvSpPr>
      <xdr:spPr>
        <a:xfrm>
          <a:off x="15273617" y="58780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114309</xdr:colOff>
      <xdr:row>0</xdr:row>
      <xdr:rowOff>76205</xdr:rowOff>
    </xdr:from>
    <xdr:to>
      <xdr:col>6</xdr:col>
      <xdr:colOff>467293</xdr:colOff>
      <xdr:row>0</xdr:row>
      <xdr:rowOff>389970</xdr:rowOff>
    </xdr:to>
    <xdr:sp macro="" textlink="">
      <xdr:nvSpPr>
        <xdr:cNvPr id="5" name="Freccia circolare a sinistra 4">
          <a:hlinkClick xmlns:r="http://schemas.openxmlformats.org/officeDocument/2006/relationships" r:id="rId1"/>
          <a:extLst>
            <a:ext uri="{FF2B5EF4-FFF2-40B4-BE49-F238E27FC236}">
              <a16:creationId xmlns:a16="http://schemas.microsoft.com/office/drawing/2014/main" id="{8860B1E2-AF6F-4E45-A298-C46C1D60FA6E}"/>
            </a:ext>
          </a:extLst>
        </xdr:cNvPr>
        <xdr:cNvSpPr>
          <a:spLocks noChangeAspect="1"/>
        </xdr:cNvSpPr>
      </xdr:nvSpPr>
      <xdr:spPr>
        <a:xfrm>
          <a:off x="13896984" y="76205"/>
          <a:ext cx="352984" cy="313765"/>
        </a:xfrm>
        <a:prstGeom prst="curvedLeftArrow">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114309</xdr:colOff>
      <xdr:row>0</xdr:row>
      <xdr:rowOff>76205</xdr:rowOff>
    </xdr:from>
    <xdr:to>
      <xdr:col>6</xdr:col>
      <xdr:colOff>467293</xdr:colOff>
      <xdr:row>0</xdr:row>
      <xdr:rowOff>389970</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7B4C78B7-84B4-4BAF-9313-B1E7C46CB2B3}"/>
            </a:ext>
          </a:extLst>
        </xdr:cNvPr>
        <xdr:cNvSpPr>
          <a:spLocks noChangeAspect="1"/>
        </xdr:cNvSpPr>
      </xdr:nvSpPr>
      <xdr:spPr>
        <a:xfrm>
          <a:off x="13896984" y="76205"/>
          <a:ext cx="352984" cy="313765"/>
        </a:xfrm>
        <a:prstGeom prst="curvedLeftArrow">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114309</xdr:colOff>
      <xdr:row>0</xdr:row>
      <xdr:rowOff>76205</xdr:rowOff>
    </xdr:from>
    <xdr:to>
      <xdr:col>6</xdr:col>
      <xdr:colOff>467293</xdr:colOff>
      <xdr:row>0</xdr:row>
      <xdr:rowOff>389970</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76C10833-D3FB-49B7-87F5-D1C8B543E09F}"/>
            </a:ext>
          </a:extLst>
        </xdr:cNvPr>
        <xdr:cNvSpPr>
          <a:spLocks noChangeAspect="1"/>
        </xdr:cNvSpPr>
      </xdr:nvSpPr>
      <xdr:spPr>
        <a:xfrm>
          <a:off x="13896984" y="76205"/>
          <a:ext cx="352984" cy="313765"/>
        </a:xfrm>
        <a:prstGeom prst="curvedLeftArrow">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672357</xdr:colOff>
      <xdr:row>22</xdr:row>
      <xdr:rowOff>134472</xdr:rowOff>
    </xdr:from>
    <xdr:to>
      <xdr:col>8</xdr:col>
      <xdr:colOff>1176622</xdr:colOff>
      <xdr:row>25</xdr:row>
      <xdr:rowOff>11207</xdr:rowOff>
    </xdr:to>
    <xdr:sp macro="" textlink="">
      <xdr:nvSpPr>
        <xdr:cNvPr id="3" name="Freccia circolare a sinistra 2">
          <a:hlinkClick xmlns:r="http://schemas.openxmlformats.org/officeDocument/2006/relationships" r:id="rId1"/>
          <a:extLst>
            <a:ext uri="{FF2B5EF4-FFF2-40B4-BE49-F238E27FC236}">
              <a16:creationId xmlns:a16="http://schemas.microsoft.com/office/drawing/2014/main" id="{28D887E6-46CD-4489-87A8-8A465985B144}"/>
            </a:ext>
          </a:extLst>
        </xdr:cNvPr>
        <xdr:cNvSpPr/>
      </xdr:nvSpPr>
      <xdr:spPr>
        <a:xfrm>
          <a:off x="9883592" y="7227796"/>
          <a:ext cx="504265" cy="537882"/>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xdr:row>
      <xdr:rowOff>39222</xdr:rowOff>
    </xdr:from>
    <xdr:to>
      <xdr:col>10</xdr:col>
      <xdr:colOff>461682</xdr:colOff>
      <xdr:row>5</xdr:row>
      <xdr:rowOff>438150</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6CDFCD35-44EF-46F4-BD44-7257E08A6E1C}"/>
            </a:ext>
          </a:extLst>
        </xdr:cNvPr>
        <xdr:cNvSpPr/>
      </xdr:nvSpPr>
      <xdr:spPr>
        <a:xfrm>
          <a:off x="10344150" y="820272"/>
          <a:ext cx="461682" cy="637053"/>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3</xdr:col>
      <xdr:colOff>1009650</xdr:colOff>
      <xdr:row>3</xdr:row>
      <xdr:rowOff>133350</xdr:rowOff>
    </xdr:from>
    <xdr:to>
      <xdr:col>5</xdr:col>
      <xdr:colOff>9525</xdr:colOff>
      <xdr:row>3</xdr:row>
      <xdr:rowOff>142875</xdr:rowOff>
    </xdr:to>
    <xdr:cxnSp macro="">
      <xdr:nvCxnSpPr>
        <xdr:cNvPr id="4" name="Connettore 2 3">
          <a:extLst>
            <a:ext uri="{FF2B5EF4-FFF2-40B4-BE49-F238E27FC236}">
              <a16:creationId xmlns:a16="http://schemas.microsoft.com/office/drawing/2014/main" id="{5BFCA8BD-99FD-D9B1-8675-964E0CC39F29}"/>
            </a:ext>
          </a:extLst>
        </xdr:cNvPr>
        <xdr:cNvCxnSpPr/>
      </xdr:nvCxnSpPr>
      <xdr:spPr>
        <a:xfrm>
          <a:off x="3819525" y="676275"/>
          <a:ext cx="151447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xdr:row>
      <xdr:rowOff>104775</xdr:rowOff>
    </xdr:from>
    <xdr:to>
      <xdr:col>5</xdr:col>
      <xdr:colOff>19050</xdr:colOff>
      <xdr:row>4</xdr:row>
      <xdr:rowOff>114300</xdr:rowOff>
    </xdr:to>
    <xdr:cxnSp macro="">
      <xdr:nvCxnSpPr>
        <xdr:cNvPr id="5" name="Connettore 2 4">
          <a:extLst>
            <a:ext uri="{FF2B5EF4-FFF2-40B4-BE49-F238E27FC236}">
              <a16:creationId xmlns:a16="http://schemas.microsoft.com/office/drawing/2014/main" id="{51C17E6F-7E37-4368-9B99-35942C99EA95}"/>
            </a:ext>
          </a:extLst>
        </xdr:cNvPr>
        <xdr:cNvCxnSpPr/>
      </xdr:nvCxnSpPr>
      <xdr:spPr>
        <a:xfrm>
          <a:off x="3829050" y="885825"/>
          <a:ext cx="151447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33617</xdr:colOff>
      <xdr:row>4</xdr:row>
      <xdr:rowOff>134472</xdr:rowOff>
    </xdr:from>
    <xdr:to>
      <xdr:col>15</xdr:col>
      <xdr:colOff>537882</xdr:colOff>
      <xdr:row>7</xdr:row>
      <xdr:rowOff>11207</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7D41590E-DA46-45CD-AE92-37E0356F4304}"/>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124903</xdr:colOff>
      <xdr:row>13</xdr:row>
      <xdr:rowOff>65926</xdr:rowOff>
    </xdr:from>
    <xdr:to>
      <xdr:col>13</xdr:col>
      <xdr:colOff>548558</xdr:colOff>
      <xdr:row>23</xdr:row>
      <xdr:rowOff>120939</xdr:rowOff>
    </xdr:to>
    <xdr:pic>
      <xdr:nvPicPr>
        <xdr:cNvPr id="3" name="Immagine 2">
          <a:extLst>
            <a:ext uri="{FF2B5EF4-FFF2-40B4-BE49-F238E27FC236}">
              <a16:creationId xmlns:a16="http://schemas.microsoft.com/office/drawing/2014/main" id="{84626DC9-E86D-62A9-57CF-9BA5E9218307}"/>
            </a:ext>
          </a:extLst>
        </xdr:cNvPr>
        <xdr:cNvPicPr>
          <a:picLocks noChangeAspect="1"/>
        </xdr:cNvPicPr>
      </xdr:nvPicPr>
      <xdr:blipFill>
        <a:blip xmlns:r="http://schemas.openxmlformats.org/officeDocument/2006/relationships" r:embed="rId1"/>
        <a:stretch>
          <a:fillRect/>
        </a:stretch>
      </xdr:blipFill>
      <xdr:spPr>
        <a:xfrm>
          <a:off x="5682533" y="3304426"/>
          <a:ext cx="9451699" cy="2216774"/>
        </a:xfrm>
        <a:prstGeom prst="rect">
          <a:avLst/>
        </a:prstGeom>
      </xdr:spPr>
    </xdr:pic>
    <xdr:clientData/>
  </xdr:twoCellAnchor>
  <xdr:twoCellAnchor>
    <xdr:from>
      <xdr:col>4</xdr:col>
      <xdr:colOff>24848</xdr:colOff>
      <xdr:row>0</xdr:row>
      <xdr:rowOff>173935</xdr:rowOff>
    </xdr:from>
    <xdr:to>
      <xdr:col>4</xdr:col>
      <xdr:colOff>985631</xdr:colOff>
      <xdr:row>3</xdr:row>
      <xdr:rowOff>198783</xdr:rowOff>
    </xdr:to>
    <xdr:cxnSp macro="">
      <xdr:nvCxnSpPr>
        <xdr:cNvPr id="4" name="Connettore 2 3">
          <a:extLst>
            <a:ext uri="{FF2B5EF4-FFF2-40B4-BE49-F238E27FC236}">
              <a16:creationId xmlns:a16="http://schemas.microsoft.com/office/drawing/2014/main" id="{2533B3D7-8A5B-E78D-82F2-BB162662CC89}"/>
            </a:ext>
          </a:extLst>
        </xdr:cNvPr>
        <xdr:cNvCxnSpPr/>
      </xdr:nvCxnSpPr>
      <xdr:spPr>
        <a:xfrm>
          <a:off x="5582478" y="173935"/>
          <a:ext cx="960783" cy="8199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16565</xdr:colOff>
      <xdr:row>6</xdr:row>
      <xdr:rowOff>190500</xdr:rowOff>
    </xdr:from>
    <xdr:to>
      <xdr:col>5</xdr:col>
      <xdr:colOff>0</xdr:colOff>
      <xdr:row>9</xdr:row>
      <xdr:rowOff>124240</xdr:rowOff>
    </xdr:to>
    <xdr:cxnSp macro="">
      <xdr:nvCxnSpPr>
        <xdr:cNvPr id="6" name="Connettore 2 5">
          <a:extLst>
            <a:ext uri="{FF2B5EF4-FFF2-40B4-BE49-F238E27FC236}">
              <a16:creationId xmlns:a16="http://schemas.microsoft.com/office/drawing/2014/main" id="{41B22E82-05D8-FE62-8916-321C5ABB53EC}"/>
            </a:ext>
          </a:extLst>
        </xdr:cNvPr>
        <xdr:cNvCxnSpPr/>
      </xdr:nvCxnSpPr>
      <xdr:spPr>
        <a:xfrm flipV="1">
          <a:off x="5574195" y="1731065"/>
          <a:ext cx="1002196" cy="67089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1384668</xdr:colOff>
      <xdr:row>19</xdr:row>
      <xdr:rowOff>134472</xdr:rowOff>
    </xdr:from>
    <xdr:to>
      <xdr:col>2</xdr:col>
      <xdr:colOff>1888933</xdr:colOff>
      <xdr:row>22</xdr:row>
      <xdr:rowOff>11207</xdr:rowOff>
    </xdr:to>
    <xdr:sp macro="" textlink="">
      <xdr:nvSpPr>
        <xdr:cNvPr id="8" name="Freccia circolare a sinistra 7">
          <a:hlinkClick xmlns:r="http://schemas.openxmlformats.org/officeDocument/2006/relationships" r:id="rId2"/>
          <a:extLst>
            <a:ext uri="{FF2B5EF4-FFF2-40B4-BE49-F238E27FC236}">
              <a16:creationId xmlns:a16="http://schemas.microsoft.com/office/drawing/2014/main" id="{A46F582A-CB5D-4CA8-A250-BCDA929A7064}"/>
            </a:ext>
          </a:extLst>
        </xdr:cNvPr>
        <xdr:cNvSpPr/>
      </xdr:nvSpPr>
      <xdr:spPr>
        <a:xfrm>
          <a:off x="2610494" y="4772733"/>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33617</xdr:colOff>
      <xdr:row>4</xdr:row>
      <xdr:rowOff>134472</xdr:rowOff>
    </xdr:from>
    <xdr:to>
      <xdr:col>17</xdr:col>
      <xdr:colOff>537882</xdr:colOff>
      <xdr:row>7</xdr:row>
      <xdr:rowOff>11207</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1BF2AB5E-3B46-4B4F-A647-DDCD9799BEA5}"/>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17</xdr:col>
      <xdr:colOff>33617</xdr:colOff>
      <xdr:row>85</xdr:row>
      <xdr:rowOff>134472</xdr:rowOff>
    </xdr:from>
    <xdr:to>
      <xdr:col>17</xdr:col>
      <xdr:colOff>537882</xdr:colOff>
      <xdr:row>88</xdr:row>
      <xdr:rowOff>11207</xdr:rowOff>
    </xdr:to>
    <xdr:sp macro="" textlink="">
      <xdr:nvSpPr>
        <xdr:cNvPr id="3" name="Freccia circolare a sinistra 2">
          <a:hlinkClick xmlns:r="http://schemas.openxmlformats.org/officeDocument/2006/relationships" r:id="rId1"/>
          <a:extLst>
            <a:ext uri="{FF2B5EF4-FFF2-40B4-BE49-F238E27FC236}">
              <a16:creationId xmlns:a16="http://schemas.microsoft.com/office/drawing/2014/main" id="{834147EA-3DBB-4A7B-A472-48C1F7964909}"/>
            </a:ext>
          </a:extLst>
        </xdr:cNvPr>
        <xdr:cNvSpPr/>
      </xdr:nvSpPr>
      <xdr:spPr>
        <a:xfrm>
          <a:off x="14368742" y="13060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594360</xdr:colOff>
      <xdr:row>1</xdr:row>
      <xdr:rowOff>53340</xdr:rowOff>
    </xdr:from>
    <xdr:to>
      <xdr:col>15</xdr:col>
      <xdr:colOff>190835</xdr:colOff>
      <xdr:row>14</xdr:row>
      <xdr:rowOff>42117</xdr:rowOff>
    </xdr:to>
    <xdr:pic>
      <xdr:nvPicPr>
        <xdr:cNvPr id="3" name="Immagine 2">
          <a:extLst>
            <a:ext uri="{FF2B5EF4-FFF2-40B4-BE49-F238E27FC236}">
              <a16:creationId xmlns:a16="http://schemas.microsoft.com/office/drawing/2014/main" id="{CD751412-F328-171B-B41A-A564AC433396}"/>
            </a:ext>
          </a:extLst>
        </xdr:cNvPr>
        <xdr:cNvPicPr>
          <a:picLocks noChangeAspect="1"/>
        </xdr:cNvPicPr>
      </xdr:nvPicPr>
      <xdr:blipFill>
        <a:blip xmlns:r="http://schemas.openxmlformats.org/officeDocument/2006/relationships" r:embed="rId1"/>
        <a:stretch>
          <a:fillRect/>
        </a:stretch>
      </xdr:blipFill>
      <xdr:spPr>
        <a:xfrm>
          <a:off x="6423660" y="236220"/>
          <a:ext cx="3863675" cy="2385267"/>
        </a:xfrm>
        <a:prstGeom prst="rect">
          <a:avLst/>
        </a:prstGeom>
      </xdr:spPr>
    </xdr:pic>
    <xdr:clientData/>
  </xdr:twoCellAnchor>
  <xdr:twoCellAnchor>
    <xdr:from>
      <xdr:col>18</xdr:col>
      <xdr:colOff>33617</xdr:colOff>
      <xdr:row>2</xdr:row>
      <xdr:rowOff>134472</xdr:rowOff>
    </xdr:from>
    <xdr:to>
      <xdr:col>18</xdr:col>
      <xdr:colOff>537882</xdr:colOff>
      <xdr:row>5</xdr:row>
      <xdr:rowOff>11207</xdr:rowOff>
    </xdr:to>
    <xdr:sp macro="" textlink="">
      <xdr:nvSpPr>
        <xdr:cNvPr id="2" name="Freccia circolare a sinistra 1">
          <a:hlinkClick xmlns:r="http://schemas.openxmlformats.org/officeDocument/2006/relationships" r:id="rId2"/>
          <a:extLst>
            <a:ext uri="{FF2B5EF4-FFF2-40B4-BE49-F238E27FC236}">
              <a16:creationId xmlns:a16="http://schemas.microsoft.com/office/drawing/2014/main" id="{BE98DE69-0490-4D3B-AEBF-880D3E0D9828}"/>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7</xdr:col>
      <xdr:colOff>76200</xdr:colOff>
      <xdr:row>7</xdr:row>
      <xdr:rowOff>47729</xdr:rowOff>
    </xdr:from>
    <xdr:to>
      <xdr:col>9</xdr:col>
      <xdr:colOff>13335</xdr:colOff>
      <xdr:row>18</xdr:row>
      <xdr:rowOff>9525</xdr:rowOff>
    </xdr:to>
    <xdr:cxnSp macro="">
      <xdr:nvCxnSpPr>
        <xdr:cNvPr id="5" name="Connettore 2 4">
          <a:extLst>
            <a:ext uri="{FF2B5EF4-FFF2-40B4-BE49-F238E27FC236}">
              <a16:creationId xmlns:a16="http://schemas.microsoft.com/office/drawing/2014/main" id="{66C63AED-78F4-2217-EC9A-1D605D8B1AC5}"/>
            </a:ext>
          </a:extLst>
        </xdr:cNvPr>
        <xdr:cNvCxnSpPr/>
      </xdr:nvCxnSpPr>
      <xdr:spPr>
        <a:xfrm flipH="1">
          <a:off x="5857875" y="1400279"/>
          <a:ext cx="1527810" cy="205729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33617</xdr:colOff>
      <xdr:row>7</xdr:row>
      <xdr:rowOff>134472</xdr:rowOff>
    </xdr:from>
    <xdr:to>
      <xdr:col>10</xdr:col>
      <xdr:colOff>537882</xdr:colOff>
      <xdr:row>10</xdr:row>
      <xdr:rowOff>11207</xdr:rowOff>
    </xdr:to>
    <xdr:sp macro="" textlink="">
      <xdr:nvSpPr>
        <xdr:cNvPr id="2" name="Freccia circolare a sinistra 1">
          <a:hlinkClick xmlns:r="http://schemas.openxmlformats.org/officeDocument/2006/relationships" r:id="rId1"/>
          <a:extLst>
            <a:ext uri="{FF2B5EF4-FFF2-40B4-BE49-F238E27FC236}">
              <a16:creationId xmlns:a16="http://schemas.microsoft.com/office/drawing/2014/main" id="{D7939E48-2679-405B-8736-292ABE01199B}"/>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editAs="oneCell">
    <xdr:from>
      <xdr:col>8</xdr:col>
      <xdr:colOff>66675</xdr:colOff>
      <xdr:row>30</xdr:row>
      <xdr:rowOff>114300</xdr:rowOff>
    </xdr:from>
    <xdr:to>
      <xdr:col>13</xdr:col>
      <xdr:colOff>347987</xdr:colOff>
      <xdr:row>44</xdr:row>
      <xdr:rowOff>161926</xdr:rowOff>
    </xdr:to>
    <xdr:pic>
      <xdr:nvPicPr>
        <xdr:cNvPr id="3" name="Immagine 2">
          <a:extLst>
            <a:ext uri="{FF2B5EF4-FFF2-40B4-BE49-F238E27FC236}">
              <a16:creationId xmlns:a16="http://schemas.microsoft.com/office/drawing/2014/main" id="{27E3B57C-FD22-2582-7D57-671F1EA5E4BB}"/>
            </a:ext>
          </a:extLst>
        </xdr:cNvPr>
        <xdr:cNvPicPr>
          <a:picLocks noChangeAspect="1"/>
        </xdr:cNvPicPr>
      </xdr:nvPicPr>
      <xdr:blipFill>
        <a:blip xmlns:r="http://schemas.openxmlformats.org/officeDocument/2006/relationships" r:embed="rId2"/>
        <a:stretch>
          <a:fillRect/>
        </a:stretch>
      </xdr:blipFill>
      <xdr:spPr>
        <a:xfrm>
          <a:off x="10363200" y="5981700"/>
          <a:ext cx="3500762" cy="2714626"/>
        </a:xfrm>
        <a:prstGeom prst="rect">
          <a:avLst/>
        </a:prstGeom>
      </xdr:spPr>
    </xdr:pic>
    <xdr:clientData/>
  </xdr:twoCellAnchor>
  <xdr:twoCellAnchor>
    <xdr:from>
      <xdr:col>7</xdr:col>
      <xdr:colOff>38100</xdr:colOff>
      <xdr:row>40</xdr:row>
      <xdr:rowOff>133350</xdr:rowOff>
    </xdr:from>
    <xdr:to>
      <xdr:col>9</xdr:col>
      <xdr:colOff>438150</xdr:colOff>
      <xdr:row>42</xdr:row>
      <xdr:rowOff>47625</xdr:rowOff>
    </xdr:to>
    <xdr:cxnSp macro="">
      <xdr:nvCxnSpPr>
        <xdr:cNvPr id="5" name="Connettore 2 4">
          <a:extLst>
            <a:ext uri="{FF2B5EF4-FFF2-40B4-BE49-F238E27FC236}">
              <a16:creationId xmlns:a16="http://schemas.microsoft.com/office/drawing/2014/main" id="{4BED5CEF-84FE-E0B9-9F7C-18DD34B7B64F}"/>
            </a:ext>
          </a:extLst>
        </xdr:cNvPr>
        <xdr:cNvCxnSpPr/>
      </xdr:nvCxnSpPr>
      <xdr:spPr>
        <a:xfrm>
          <a:off x="9725025" y="7905750"/>
          <a:ext cx="1790700" cy="2952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857250</xdr:colOff>
      <xdr:row>40</xdr:row>
      <xdr:rowOff>9525</xdr:rowOff>
    </xdr:from>
    <xdr:to>
      <xdr:col>7</xdr:col>
      <xdr:colOff>66675</xdr:colOff>
      <xdr:row>41</xdr:row>
      <xdr:rowOff>66675</xdr:rowOff>
    </xdr:to>
    <xdr:sp macro="" textlink="">
      <xdr:nvSpPr>
        <xdr:cNvPr id="11" name="Ovale 10">
          <a:extLst>
            <a:ext uri="{FF2B5EF4-FFF2-40B4-BE49-F238E27FC236}">
              <a16:creationId xmlns:a16="http://schemas.microsoft.com/office/drawing/2014/main" id="{ACE51F3B-B584-04A4-61FE-F27F40E9838A}"/>
            </a:ext>
          </a:extLst>
        </xdr:cNvPr>
        <xdr:cNvSpPr/>
      </xdr:nvSpPr>
      <xdr:spPr>
        <a:xfrm>
          <a:off x="8905875" y="7781925"/>
          <a:ext cx="847725" cy="2476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6</xdr:col>
      <xdr:colOff>790575</xdr:colOff>
      <xdr:row>46</xdr:row>
      <xdr:rowOff>0</xdr:rowOff>
    </xdr:from>
    <xdr:to>
      <xdr:col>7</xdr:col>
      <xdr:colOff>142875</xdr:colOff>
      <xdr:row>47</xdr:row>
      <xdr:rowOff>57150</xdr:rowOff>
    </xdr:to>
    <xdr:sp macro="" textlink="">
      <xdr:nvSpPr>
        <xdr:cNvPr id="12" name="Ovale 11">
          <a:extLst>
            <a:ext uri="{FF2B5EF4-FFF2-40B4-BE49-F238E27FC236}">
              <a16:creationId xmlns:a16="http://schemas.microsoft.com/office/drawing/2014/main" id="{92E10558-8B22-4003-8927-C030C92743B8}"/>
            </a:ext>
          </a:extLst>
        </xdr:cNvPr>
        <xdr:cNvSpPr/>
      </xdr:nvSpPr>
      <xdr:spPr>
        <a:xfrm>
          <a:off x="8839200" y="9296400"/>
          <a:ext cx="990600" cy="2476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7</xdr:col>
      <xdr:colOff>142875</xdr:colOff>
      <xdr:row>42</xdr:row>
      <xdr:rowOff>47625</xdr:rowOff>
    </xdr:from>
    <xdr:to>
      <xdr:col>11</xdr:col>
      <xdr:colOff>419100</xdr:colOff>
      <xdr:row>46</xdr:row>
      <xdr:rowOff>123825</xdr:rowOff>
    </xdr:to>
    <xdr:cxnSp macro="">
      <xdr:nvCxnSpPr>
        <xdr:cNvPr id="13" name="Connettore 2 12">
          <a:extLst>
            <a:ext uri="{FF2B5EF4-FFF2-40B4-BE49-F238E27FC236}">
              <a16:creationId xmlns:a16="http://schemas.microsoft.com/office/drawing/2014/main" id="{A87B1892-913E-4082-8ED5-4F5B89B7BB6C}"/>
            </a:ext>
          </a:extLst>
        </xdr:cNvPr>
        <xdr:cNvCxnSpPr>
          <a:stCxn id="12" idx="6"/>
        </xdr:cNvCxnSpPr>
      </xdr:nvCxnSpPr>
      <xdr:spPr>
        <a:xfrm flipV="1">
          <a:off x="9829800" y="8201025"/>
          <a:ext cx="2886075" cy="12192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30480</xdr:rowOff>
    </xdr:from>
    <xdr:to>
      <xdr:col>22</xdr:col>
      <xdr:colOff>458402</xdr:colOff>
      <xdr:row>19</xdr:row>
      <xdr:rowOff>148871</xdr:rowOff>
    </xdr:to>
    <xdr:pic>
      <xdr:nvPicPr>
        <xdr:cNvPr id="2" name="Immagine 1">
          <a:extLst>
            <a:ext uri="{FF2B5EF4-FFF2-40B4-BE49-F238E27FC236}">
              <a16:creationId xmlns:a16="http://schemas.microsoft.com/office/drawing/2014/main" id="{87FAB3D1-70B8-5C38-DA3E-E59B6FEB0C23}"/>
            </a:ext>
          </a:extLst>
        </xdr:cNvPr>
        <xdr:cNvPicPr>
          <a:picLocks noChangeAspect="1"/>
        </xdr:cNvPicPr>
      </xdr:nvPicPr>
      <xdr:blipFill>
        <a:blip xmlns:r="http://schemas.openxmlformats.org/officeDocument/2006/relationships" r:embed="rId1"/>
        <a:stretch>
          <a:fillRect/>
        </a:stretch>
      </xdr:blipFill>
      <xdr:spPr>
        <a:xfrm>
          <a:off x="0" y="396240"/>
          <a:ext cx="13869602" cy="3246401"/>
        </a:xfrm>
        <a:prstGeom prst="rect">
          <a:avLst/>
        </a:prstGeom>
        <a:solidFill>
          <a:schemeClr val="accent2"/>
        </a:solidFill>
      </xdr:spPr>
    </xdr:pic>
    <xdr:clientData/>
  </xdr:twoCellAnchor>
  <xdr:twoCellAnchor editAs="oneCell">
    <xdr:from>
      <xdr:col>0</xdr:col>
      <xdr:colOff>0</xdr:colOff>
      <xdr:row>22</xdr:row>
      <xdr:rowOff>0</xdr:rowOff>
    </xdr:from>
    <xdr:to>
      <xdr:col>22</xdr:col>
      <xdr:colOff>504126</xdr:colOff>
      <xdr:row>40</xdr:row>
      <xdr:rowOff>49821</xdr:rowOff>
    </xdr:to>
    <xdr:pic>
      <xdr:nvPicPr>
        <xdr:cNvPr id="3" name="Immagine 2">
          <a:extLst>
            <a:ext uri="{FF2B5EF4-FFF2-40B4-BE49-F238E27FC236}">
              <a16:creationId xmlns:a16="http://schemas.microsoft.com/office/drawing/2014/main" id="{130D5B4B-5672-1133-1853-E003CDDDDEE4}"/>
            </a:ext>
          </a:extLst>
        </xdr:cNvPr>
        <xdr:cNvPicPr>
          <a:picLocks noChangeAspect="1"/>
        </xdr:cNvPicPr>
      </xdr:nvPicPr>
      <xdr:blipFill>
        <a:blip xmlns:r="http://schemas.openxmlformats.org/officeDocument/2006/relationships" r:embed="rId2"/>
        <a:stretch>
          <a:fillRect/>
        </a:stretch>
      </xdr:blipFill>
      <xdr:spPr>
        <a:xfrm>
          <a:off x="0" y="4023360"/>
          <a:ext cx="13915326" cy="3360711"/>
        </a:xfrm>
        <a:prstGeom prst="rect">
          <a:avLst/>
        </a:prstGeom>
      </xdr:spPr>
    </xdr:pic>
    <xdr:clientData/>
  </xdr:twoCellAnchor>
  <xdr:twoCellAnchor editAs="oneCell">
    <xdr:from>
      <xdr:col>0</xdr:col>
      <xdr:colOff>0</xdr:colOff>
      <xdr:row>43</xdr:row>
      <xdr:rowOff>0</xdr:rowOff>
    </xdr:from>
    <xdr:to>
      <xdr:col>22</xdr:col>
      <xdr:colOff>397437</xdr:colOff>
      <xdr:row>60</xdr:row>
      <xdr:rowOff>171735</xdr:rowOff>
    </xdr:to>
    <xdr:pic>
      <xdr:nvPicPr>
        <xdr:cNvPr id="4" name="Immagine 3">
          <a:extLst>
            <a:ext uri="{FF2B5EF4-FFF2-40B4-BE49-F238E27FC236}">
              <a16:creationId xmlns:a16="http://schemas.microsoft.com/office/drawing/2014/main" id="{719CE325-EE92-0F95-F212-65EB5FB49564}"/>
            </a:ext>
          </a:extLst>
        </xdr:cNvPr>
        <xdr:cNvPicPr>
          <a:picLocks noChangeAspect="1"/>
        </xdr:cNvPicPr>
      </xdr:nvPicPr>
      <xdr:blipFill>
        <a:blip xmlns:r="http://schemas.openxmlformats.org/officeDocument/2006/relationships" r:embed="rId3"/>
        <a:stretch>
          <a:fillRect/>
        </a:stretch>
      </xdr:blipFill>
      <xdr:spPr>
        <a:xfrm>
          <a:off x="0" y="7863840"/>
          <a:ext cx="13808637" cy="3292125"/>
        </a:xfrm>
        <a:prstGeom prst="rect">
          <a:avLst/>
        </a:prstGeom>
      </xdr:spPr>
    </xdr:pic>
    <xdr:clientData/>
  </xdr:twoCellAnchor>
  <xdr:twoCellAnchor editAs="oneCell">
    <xdr:from>
      <xdr:col>0</xdr:col>
      <xdr:colOff>15240</xdr:colOff>
      <xdr:row>64</xdr:row>
      <xdr:rowOff>0</xdr:rowOff>
    </xdr:from>
    <xdr:to>
      <xdr:col>22</xdr:col>
      <xdr:colOff>488883</xdr:colOff>
      <xdr:row>81</xdr:row>
      <xdr:rowOff>171735</xdr:rowOff>
    </xdr:to>
    <xdr:pic>
      <xdr:nvPicPr>
        <xdr:cNvPr id="5" name="Immagine 4">
          <a:extLst>
            <a:ext uri="{FF2B5EF4-FFF2-40B4-BE49-F238E27FC236}">
              <a16:creationId xmlns:a16="http://schemas.microsoft.com/office/drawing/2014/main" id="{048CA48C-CADB-4A62-1B07-A50CA92B6874}"/>
            </a:ext>
          </a:extLst>
        </xdr:cNvPr>
        <xdr:cNvPicPr>
          <a:picLocks noChangeAspect="1"/>
        </xdr:cNvPicPr>
      </xdr:nvPicPr>
      <xdr:blipFill>
        <a:blip xmlns:r="http://schemas.openxmlformats.org/officeDocument/2006/relationships" r:embed="rId4"/>
        <a:stretch>
          <a:fillRect/>
        </a:stretch>
      </xdr:blipFill>
      <xdr:spPr>
        <a:xfrm>
          <a:off x="15240" y="11704320"/>
          <a:ext cx="13884843" cy="3292125"/>
        </a:xfrm>
        <a:prstGeom prst="rect">
          <a:avLst/>
        </a:prstGeom>
      </xdr:spPr>
    </xdr:pic>
    <xdr:clientData/>
  </xdr:twoCellAnchor>
  <xdr:twoCellAnchor editAs="oneCell">
    <xdr:from>
      <xdr:col>0</xdr:col>
      <xdr:colOff>15240</xdr:colOff>
      <xdr:row>88</xdr:row>
      <xdr:rowOff>0</xdr:rowOff>
    </xdr:from>
    <xdr:to>
      <xdr:col>22</xdr:col>
      <xdr:colOff>412677</xdr:colOff>
      <xdr:row>105</xdr:row>
      <xdr:rowOff>118391</xdr:rowOff>
    </xdr:to>
    <xdr:pic>
      <xdr:nvPicPr>
        <xdr:cNvPr id="6" name="Immagine 5">
          <a:extLst>
            <a:ext uri="{FF2B5EF4-FFF2-40B4-BE49-F238E27FC236}">
              <a16:creationId xmlns:a16="http://schemas.microsoft.com/office/drawing/2014/main" id="{BB88E9E0-40BE-B0AE-945A-081C6168250E}"/>
            </a:ext>
          </a:extLst>
        </xdr:cNvPr>
        <xdr:cNvPicPr>
          <a:picLocks noChangeAspect="1"/>
        </xdr:cNvPicPr>
      </xdr:nvPicPr>
      <xdr:blipFill>
        <a:blip xmlns:r="http://schemas.openxmlformats.org/officeDocument/2006/relationships" r:embed="rId5"/>
        <a:stretch>
          <a:fillRect/>
        </a:stretch>
      </xdr:blipFill>
      <xdr:spPr>
        <a:xfrm>
          <a:off x="15240" y="16093440"/>
          <a:ext cx="13808637" cy="3246401"/>
        </a:xfrm>
        <a:prstGeom prst="rect">
          <a:avLst/>
        </a:prstGeom>
      </xdr:spPr>
    </xdr:pic>
    <xdr:clientData/>
  </xdr:twoCellAnchor>
  <xdr:twoCellAnchor editAs="oneCell">
    <xdr:from>
      <xdr:col>8</xdr:col>
      <xdr:colOff>45721</xdr:colOff>
      <xdr:row>0</xdr:row>
      <xdr:rowOff>106680</xdr:rowOff>
    </xdr:from>
    <xdr:to>
      <xdr:col>12</xdr:col>
      <xdr:colOff>91441</xdr:colOff>
      <xdr:row>8</xdr:row>
      <xdr:rowOff>158179</xdr:rowOff>
    </xdr:to>
    <xdr:pic>
      <xdr:nvPicPr>
        <xdr:cNvPr id="7" name="Immagine 6">
          <a:extLst>
            <a:ext uri="{FF2B5EF4-FFF2-40B4-BE49-F238E27FC236}">
              <a16:creationId xmlns:a16="http://schemas.microsoft.com/office/drawing/2014/main" id="{741FD0F7-D1C7-CBA8-7416-61F534FB38F7}"/>
            </a:ext>
          </a:extLst>
        </xdr:cNvPr>
        <xdr:cNvPicPr>
          <a:picLocks noChangeAspect="1"/>
        </xdr:cNvPicPr>
      </xdr:nvPicPr>
      <xdr:blipFill>
        <a:blip xmlns:r="http://schemas.openxmlformats.org/officeDocument/2006/relationships" r:embed="rId6"/>
        <a:stretch>
          <a:fillRect/>
        </a:stretch>
      </xdr:blipFill>
      <xdr:spPr>
        <a:xfrm>
          <a:off x="4922521" y="106680"/>
          <a:ext cx="2484120" cy="1533589"/>
        </a:xfrm>
        <a:prstGeom prst="rect">
          <a:avLst/>
        </a:prstGeom>
      </xdr:spPr>
    </xdr:pic>
    <xdr:clientData/>
  </xdr:twoCellAnchor>
  <xdr:twoCellAnchor editAs="oneCell">
    <xdr:from>
      <xdr:col>7</xdr:col>
      <xdr:colOff>594360</xdr:colOff>
      <xdr:row>21</xdr:row>
      <xdr:rowOff>45720</xdr:rowOff>
    </xdr:from>
    <xdr:to>
      <xdr:col>12</xdr:col>
      <xdr:colOff>30480</xdr:colOff>
      <xdr:row>29</xdr:row>
      <xdr:rowOff>116269</xdr:rowOff>
    </xdr:to>
    <xdr:pic>
      <xdr:nvPicPr>
        <xdr:cNvPr id="8" name="Immagine 7">
          <a:extLst>
            <a:ext uri="{FF2B5EF4-FFF2-40B4-BE49-F238E27FC236}">
              <a16:creationId xmlns:a16="http://schemas.microsoft.com/office/drawing/2014/main" id="{5189D5B1-931F-4F95-AAFC-D8EEA67D62DD}"/>
            </a:ext>
          </a:extLst>
        </xdr:cNvPr>
        <xdr:cNvPicPr>
          <a:picLocks noChangeAspect="1"/>
        </xdr:cNvPicPr>
      </xdr:nvPicPr>
      <xdr:blipFill>
        <a:blip xmlns:r="http://schemas.openxmlformats.org/officeDocument/2006/relationships" r:embed="rId6"/>
        <a:stretch>
          <a:fillRect/>
        </a:stretch>
      </xdr:blipFill>
      <xdr:spPr>
        <a:xfrm>
          <a:off x="4861560" y="3886200"/>
          <a:ext cx="2484120" cy="1533589"/>
        </a:xfrm>
        <a:prstGeom prst="rect">
          <a:avLst/>
        </a:prstGeom>
      </xdr:spPr>
    </xdr:pic>
    <xdr:clientData/>
  </xdr:twoCellAnchor>
  <xdr:twoCellAnchor editAs="oneCell">
    <xdr:from>
      <xdr:col>8</xdr:col>
      <xdr:colOff>0</xdr:colOff>
      <xdr:row>41</xdr:row>
      <xdr:rowOff>83820</xdr:rowOff>
    </xdr:from>
    <xdr:to>
      <xdr:col>12</xdr:col>
      <xdr:colOff>45720</xdr:colOff>
      <xdr:row>49</xdr:row>
      <xdr:rowOff>154369</xdr:rowOff>
    </xdr:to>
    <xdr:pic>
      <xdr:nvPicPr>
        <xdr:cNvPr id="9" name="Immagine 8">
          <a:extLst>
            <a:ext uri="{FF2B5EF4-FFF2-40B4-BE49-F238E27FC236}">
              <a16:creationId xmlns:a16="http://schemas.microsoft.com/office/drawing/2014/main" id="{F40D9536-68E8-456D-A62D-FE5DB0C69921}"/>
            </a:ext>
          </a:extLst>
        </xdr:cNvPr>
        <xdr:cNvPicPr>
          <a:picLocks noChangeAspect="1"/>
        </xdr:cNvPicPr>
      </xdr:nvPicPr>
      <xdr:blipFill>
        <a:blip xmlns:r="http://schemas.openxmlformats.org/officeDocument/2006/relationships" r:embed="rId6"/>
        <a:stretch>
          <a:fillRect/>
        </a:stretch>
      </xdr:blipFill>
      <xdr:spPr>
        <a:xfrm>
          <a:off x="4876800" y="7581900"/>
          <a:ext cx="2484120" cy="1533589"/>
        </a:xfrm>
        <a:prstGeom prst="rect">
          <a:avLst/>
        </a:prstGeom>
      </xdr:spPr>
    </xdr:pic>
    <xdr:clientData/>
  </xdr:twoCellAnchor>
  <xdr:twoCellAnchor editAs="oneCell">
    <xdr:from>
      <xdr:col>7</xdr:col>
      <xdr:colOff>563880</xdr:colOff>
      <xdr:row>62</xdr:row>
      <xdr:rowOff>106680</xdr:rowOff>
    </xdr:from>
    <xdr:to>
      <xdr:col>12</xdr:col>
      <xdr:colOff>0</xdr:colOff>
      <xdr:row>70</xdr:row>
      <xdr:rowOff>177229</xdr:rowOff>
    </xdr:to>
    <xdr:pic>
      <xdr:nvPicPr>
        <xdr:cNvPr id="10" name="Immagine 9">
          <a:extLst>
            <a:ext uri="{FF2B5EF4-FFF2-40B4-BE49-F238E27FC236}">
              <a16:creationId xmlns:a16="http://schemas.microsoft.com/office/drawing/2014/main" id="{B6F6EFC4-C0C9-4BB7-8CCB-F232C1BAC251}"/>
            </a:ext>
          </a:extLst>
        </xdr:cNvPr>
        <xdr:cNvPicPr>
          <a:picLocks noChangeAspect="1"/>
        </xdr:cNvPicPr>
      </xdr:nvPicPr>
      <xdr:blipFill>
        <a:blip xmlns:r="http://schemas.openxmlformats.org/officeDocument/2006/relationships" r:embed="rId6"/>
        <a:stretch>
          <a:fillRect/>
        </a:stretch>
      </xdr:blipFill>
      <xdr:spPr>
        <a:xfrm>
          <a:off x="4831080" y="11445240"/>
          <a:ext cx="2484120" cy="1533589"/>
        </a:xfrm>
        <a:prstGeom prst="rect">
          <a:avLst/>
        </a:prstGeom>
      </xdr:spPr>
    </xdr:pic>
    <xdr:clientData/>
  </xdr:twoCellAnchor>
  <xdr:twoCellAnchor editAs="oneCell">
    <xdr:from>
      <xdr:col>8</xdr:col>
      <xdr:colOff>297180</xdr:colOff>
      <xdr:row>88</xdr:row>
      <xdr:rowOff>30480</xdr:rowOff>
    </xdr:from>
    <xdr:to>
      <xdr:col>13</xdr:col>
      <xdr:colOff>28512</xdr:colOff>
      <xdr:row>95</xdr:row>
      <xdr:rowOff>68580</xdr:rowOff>
    </xdr:to>
    <xdr:pic>
      <xdr:nvPicPr>
        <xdr:cNvPr id="11" name="Immagine 10">
          <a:extLst>
            <a:ext uri="{FF2B5EF4-FFF2-40B4-BE49-F238E27FC236}">
              <a16:creationId xmlns:a16="http://schemas.microsoft.com/office/drawing/2014/main" id="{CF43527C-DD10-65D2-3B24-D58F9A3CBE59}"/>
            </a:ext>
          </a:extLst>
        </xdr:cNvPr>
        <xdr:cNvPicPr>
          <a:picLocks noChangeAspect="1"/>
        </xdr:cNvPicPr>
      </xdr:nvPicPr>
      <xdr:blipFill>
        <a:blip xmlns:r="http://schemas.openxmlformats.org/officeDocument/2006/relationships" r:embed="rId7"/>
        <a:stretch>
          <a:fillRect/>
        </a:stretch>
      </xdr:blipFill>
      <xdr:spPr>
        <a:xfrm>
          <a:off x="5173980" y="16123920"/>
          <a:ext cx="2779332" cy="1318260"/>
        </a:xfrm>
        <a:prstGeom prst="rect">
          <a:avLst/>
        </a:prstGeom>
      </xdr:spPr>
    </xdr:pic>
    <xdr:clientData/>
  </xdr:twoCellAnchor>
  <xdr:twoCellAnchor>
    <xdr:from>
      <xdr:col>25</xdr:col>
      <xdr:colOff>33617</xdr:colOff>
      <xdr:row>3</xdr:row>
      <xdr:rowOff>134472</xdr:rowOff>
    </xdr:from>
    <xdr:to>
      <xdr:col>25</xdr:col>
      <xdr:colOff>537882</xdr:colOff>
      <xdr:row>6</xdr:row>
      <xdr:rowOff>11207</xdr:rowOff>
    </xdr:to>
    <xdr:sp macro="" textlink="">
      <xdr:nvSpPr>
        <xdr:cNvPr id="12" name="Freccia circolare a sinistra 11">
          <a:hlinkClick xmlns:r="http://schemas.openxmlformats.org/officeDocument/2006/relationships" r:id="rId8"/>
          <a:extLst>
            <a:ext uri="{FF2B5EF4-FFF2-40B4-BE49-F238E27FC236}">
              <a16:creationId xmlns:a16="http://schemas.microsoft.com/office/drawing/2014/main" id="{77E9F0BD-8E54-4B28-B69C-34E26A61F416}"/>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25</xdr:col>
      <xdr:colOff>33617</xdr:colOff>
      <xdr:row>51</xdr:row>
      <xdr:rowOff>134472</xdr:rowOff>
    </xdr:from>
    <xdr:to>
      <xdr:col>25</xdr:col>
      <xdr:colOff>537882</xdr:colOff>
      <xdr:row>54</xdr:row>
      <xdr:rowOff>11207</xdr:rowOff>
    </xdr:to>
    <xdr:sp macro="" textlink="">
      <xdr:nvSpPr>
        <xdr:cNvPr id="13" name="Freccia circolare a sinistra 12">
          <a:hlinkClick xmlns:r="http://schemas.openxmlformats.org/officeDocument/2006/relationships" r:id="rId8"/>
          <a:extLst>
            <a:ext uri="{FF2B5EF4-FFF2-40B4-BE49-F238E27FC236}">
              <a16:creationId xmlns:a16="http://schemas.microsoft.com/office/drawing/2014/main" id="{37EA38CA-E103-40B2-AD79-92A48F83C19C}"/>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25</xdr:col>
      <xdr:colOff>33617</xdr:colOff>
      <xdr:row>30</xdr:row>
      <xdr:rowOff>134472</xdr:rowOff>
    </xdr:from>
    <xdr:to>
      <xdr:col>25</xdr:col>
      <xdr:colOff>537882</xdr:colOff>
      <xdr:row>33</xdr:row>
      <xdr:rowOff>11207</xdr:rowOff>
    </xdr:to>
    <xdr:sp macro="" textlink="">
      <xdr:nvSpPr>
        <xdr:cNvPr id="14" name="Freccia circolare a sinistra 13">
          <a:hlinkClick xmlns:r="http://schemas.openxmlformats.org/officeDocument/2006/relationships" r:id="rId8"/>
          <a:extLst>
            <a:ext uri="{FF2B5EF4-FFF2-40B4-BE49-F238E27FC236}">
              <a16:creationId xmlns:a16="http://schemas.microsoft.com/office/drawing/2014/main" id="{BE3DD1FD-7787-4BAC-9D8F-909F10F80A99}"/>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25</xdr:col>
      <xdr:colOff>33617</xdr:colOff>
      <xdr:row>72</xdr:row>
      <xdr:rowOff>134472</xdr:rowOff>
    </xdr:from>
    <xdr:to>
      <xdr:col>25</xdr:col>
      <xdr:colOff>537882</xdr:colOff>
      <xdr:row>75</xdr:row>
      <xdr:rowOff>11207</xdr:rowOff>
    </xdr:to>
    <xdr:sp macro="" textlink="">
      <xdr:nvSpPr>
        <xdr:cNvPr id="15" name="Freccia circolare a sinistra 14">
          <a:hlinkClick xmlns:r="http://schemas.openxmlformats.org/officeDocument/2006/relationships" r:id="rId8"/>
          <a:extLst>
            <a:ext uri="{FF2B5EF4-FFF2-40B4-BE49-F238E27FC236}">
              <a16:creationId xmlns:a16="http://schemas.microsoft.com/office/drawing/2014/main" id="{A00F95FA-761B-400A-A5A7-4966CA717994}"/>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twoCellAnchor>
    <xdr:from>
      <xdr:col>25</xdr:col>
      <xdr:colOff>33617</xdr:colOff>
      <xdr:row>96</xdr:row>
      <xdr:rowOff>134472</xdr:rowOff>
    </xdr:from>
    <xdr:to>
      <xdr:col>25</xdr:col>
      <xdr:colOff>537882</xdr:colOff>
      <xdr:row>99</xdr:row>
      <xdr:rowOff>11207</xdr:rowOff>
    </xdr:to>
    <xdr:sp macro="" textlink="">
      <xdr:nvSpPr>
        <xdr:cNvPr id="16" name="Freccia circolare a sinistra 15">
          <a:hlinkClick xmlns:r="http://schemas.openxmlformats.org/officeDocument/2006/relationships" r:id="rId8"/>
          <a:extLst>
            <a:ext uri="{FF2B5EF4-FFF2-40B4-BE49-F238E27FC236}">
              <a16:creationId xmlns:a16="http://schemas.microsoft.com/office/drawing/2014/main" id="{04FA1251-E5DA-4D51-80C5-5D95BCC4C6A7}"/>
            </a:ext>
          </a:extLst>
        </xdr:cNvPr>
        <xdr:cNvSpPr/>
      </xdr:nvSpPr>
      <xdr:spPr>
        <a:xfrm>
          <a:off x="9787217" y="4963647"/>
          <a:ext cx="504265" cy="44823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chemeClr val="tx1"/>
            </a:solidFil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rutturapnrr.gov.it/media/d5rfppjf/f_format_pe_determinazione_costo_orario_dip.xls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strutturapnrr.gov.it/media/jdocywly/allegati-linee-guida-pe-2025_rev.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77FD-5CAD-4752-8C92-C2BAAFDBB6D5}">
  <dimension ref="B1:E16"/>
  <sheetViews>
    <sheetView tabSelected="1" zoomScale="115" zoomScaleNormal="115" workbookViewId="0">
      <pane xSplit="1" ySplit="3" topLeftCell="B4" activePane="bottomRight" state="frozen"/>
      <selection pane="topRight" activeCell="B1" sqref="B1"/>
      <selection pane="bottomLeft" activeCell="A4" sqref="A4"/>
      <selection pane="bottomRight" activeCell="B1" sqref="B1:E1"/>
    </sheetView>
  </sheetViews>
  <sheetFormatPr defaultRowHeight="15"/>
  <cols>
    <col min="1" max="1" width="3.5703125" customWidth="1"/>
    <col min="2" max="2" width="29.5703125" customWidth="1"/>
    <col min="3" max="3" width="27" customWidth="1"/>
    <col min="4" max="4" width="113.85546875" customWidth="1"/>
    <col min="5" max="5" width="24.42578125" customWidth="1"/>
  </cols>
  <sheetData>
    <row r="1" spans="2:5" ht="21">
      <c r="B1" s="122" t="s">
        <v>222</v>
      </c>
      <c r="C1" s="122"/>
      <c r="D1" s="122"/>
      <c r="E1" s="122"/>
    </row>
    <row r="2" spans="2:5" ht="21">
      <c r="B2" s="59"/>
    </row>
    <row r="3" spans="2:5">
      <c r="B3" s="75" t="s">
        <v>240</v>
      </c>
      <c r="C3" s="75" t="s">
        <v>245</v>
      </c>
      <c r="D3" s="75" t="s">
        <v>241</v>
      </c>
      <c r="E3" s="271" t="s">
        <v>305</v>
      </c>
    </row>
    <row r="4" spans="2:5" ht="46.5" customHeight="1">
      <c r="B4" s="69" t="s">
        <v>223</v>
      </c>
      <c r="C4" s="71" t="s">
        <v>224</v>
      </c>
      <c r="D4" s="71" t="s">
        <v>246</v>
      </c>
      <c r="E4" s="70" t="s">
        <v>238</v>
      </c>
    </row>
    <row r="5" spans="2:5" ht="29.25" customHeight="1">
      <c r="B5" s="72" t="s">
        <v>229</v>
      </c>
      <c r="C5" s="73" t="s">
        <v>228</v>
      </c>
      <c r="D5" s="73" t="s">
        <v>281</v>
      </c>
      <c r="E5" s="74" t="s">
        <v>238</v>
      </c>
    </row>
    <row r="6" spans="2:5" ht="147" customHeight="1">
      <c r="B6" s="69" t="s">
        <v>230</v>
      </c>
      <c r="C6" s="71"/>
      <c r="D6" s="71" t="s">
        <v>294</v>
      </c>
      <c r="E6" s="70" t="s">
        <v>238</v>
      </c>
    </row>
    <row r="7" spans="2:5" ht="29.25" customHeight="1">
      <c r="B7" s="72" t="s">
        <v>231</v>
      </c>
      <c r="C7" s="73" t="s">
        <v>251</v>
      </c>
      <c r="D7" s="73" t="s">
        <v>253</v>
      </c>
      <c r="E7" s="74" t="s">
        <v>238</v>
      </c>
    </row>
    <row r="8" spans="2:5" ht="90">
      <c r="B8" s="69" t="s">
        <v>232</v>
      </c>
      <c r="C8" s="71"/>
      <c r="D8" s="71" t="s">
        <v>295</v>
      </c>
      <c r="E8" s="70" t="s">
        <v>238</v>
      </c>
    </row>
    <row r="9" spans="2:5" ht="90">
      <c r="B9" s="72" t="s">
        <v>233</v>
      </c>
      <c r="C9" s="73" t="s">
        <v>252</v>
      </c>
      <c r="D9" s="73" t="s">
        <v>296</v>
      </c>
      <c r="E9" s="74" t="s">
        <v>238</v>
      </c>
    </row>
    <row r="10" spans="2:5" ht="81.75" customHeight="1">
      <c r="B10" s="69" t="s">
        <v>234</v>
      </c>
      <c r="C10" s="71" t="s">
        <v>234</v>
      </c>
      <c r="D10" s="71" t="s">
        <v>297</v>
      </c>
      <c r="E10" s="70" t="s">
        <v>238</v>
      </c>
    </row>
    <row r="11" spans="2:5" ht="135">
      <c r="B11" s="72" t="s">
        <v>235</v>
      </c>
      <c r="C11" s="73" t="s">
        <v>244</v>
      </c>
      <c r="D11" s="73" t="s">
        <v>301</v>
      </c>
      <c r="E11" s="74" t="s">
        <v>238</v>
      </c>
    </row>
    <row r="12" spans="2:5" ht="80.25" customHeight="1">
      <c r="B12" s="69" t="s">
        <v>236</v>
      </c>
      <c r="C12" s="71" t="s">
        <v>242</v>
      </c>
      <c r="D12" s="71" t="s">
        <v>302</v>
      </c>
      <c r="E12" s="70" t="s">
        <v>238</v>
      </c>
    </row>
    <row r="13" spans="2:5" ht="46.5" customHeight="1">
      <c r="B13" s="72" t="s">
        <v>237</v>
      </c>
      <c r="C13" s="73" t="s">
        <v>243</v>
      </c>
      <c r="D13" s="73" t="s">
        <v>303</v>
      </c>
      <c r="E13" s="74" t="s">
        <v>238</v>
      </c>
    </row>
    <row r="14" spans="2:5" ht="80.25" customHeight="1">
      <c r="B14" s="69" t="s">
        <v>278</v>
      </c>
      <c r="C14" s="71" t="s">
        <v>258</v>
      </c>
      <c r="D14" s="71" t="s">
        <v>304</v>
      </c>
      <c r="E14" s="70" t="s">
        <v>238</v>
      </c>
    </row>
    <row r="15" spans="2:5" ht="46.5" customHeight="1">
      <c r="B15" s="72" t="s">
        <v>279</v>
      </c>
      <c r="C15" s="73" t="s">
        <v>269</v>
      </c>
      <c r="D15" s="73" t="s">
        <v>304</v>
      </c>
      <c r="E15" s="74" t="s">
        <v>238</v>
      </c>
    </row>
    <row r="16" spans="2:5" ht="80.25" customHeight="1">
      <c r="B16" s="69" t="s">
        <v>277</v>
      </c>
      <c r="C16" s="71" t="s">
        <v>13</v>
      </c>
      <c r="D16" s="71" t="s">
        <v>304</v>
      </c>
      <c r="E16" s="70" t="s">
        <v>238</v>
      </c>
    </row>
  </sheetData>
  <mergeCells count="1">
    <mergeCell ref="B1:E1"/>
  </mergeCells>
  <hyperlinks>
    <hyperlink ref="E4" location="'GR FIN'!A1" display="VAI" xr:uid="{E63672B6-3911-4644-BFAE-C306826320B9}"/>
    <hyperlink ref="E8" location="Economie!A1" display="VAI" xr:uid="{84FE2F40-DF86-48CD-87D9-069CC429693D}"/>
    <hyperlink ref="E5" location="Piano!A1" display="VAI" xr:uid="{65903399-C607-4263-A4CD-336FC13CC2BE}"/>
    <hyperlink ref="E6" location="Standard!A1" display="VAI" xr:uid="{BB15EFC2-29FD-4BB7-AA19-82E8D3C824EB}"/>
    <hyperlink ref="E7" location="'Gest Spese Standard'!A1" display="VAI" xr:uid="{33787774-272E-4B5B-AA09-1A9E53A12192}"/>
    <hyperlink ref="E9" location="'Gest Spese ECO'!A1" display="VAI" xr:uid="{A6FBFFA4-DD36-4C9C-9540-B39EAFD9A783}"/>
    <hyperlink ref="E10" location="Obbligazioni!A1" display="VAI" xr:uid="{36815193-46AA-40B3-8AD3-6345049E95E2}"/>
    <hyperlink ref="E11" location="RENDICONTI!A1" display="VAI" xr:uid="{184B4E2C-E66E-44FE-8A5A-D71692B2B029}"/>
    <hyperlink ref="E12" location="PDC!A1" display="VAI" xr:uid="{B4F3E51A-8412-464B-93C5-D15CDC7DBB16}"/>
    <hyperlink ref="E13" location="QE!A1" display="VAI" xr:uid="{960C004C-F9DB-4F60-B143-429274C71337}"/>
    <hyperlink ref="E14" location="PagR!A1" display="VAI" xr:uid="{5096216B-139E-4067-BB42-83903EF3BA73}"/>
    <hyperlink ref="E15" location="PagS!A1" display="VAI" xr:uid="{09268EBA-9380-42A0-AB78-E810F55AC545}"/>
    <hyperlink ref="E16" location="Obbl!A1" display="VAI" xr:uid="{B2F7DB0A-1572-4C58-A576-A38177D5A9D2}"/>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AD04-62A7-44C6-97CE-BF003D0EFDE4}">
  <dimension ref="B1:AA101"/>
  <sheetViews>
    <sheetView workbookViewId="0">
      <selection activeCell="X18" sqref="X18"/>
    </sheetView>
  </sheetViews>
  <sheetFormatPr defaultRowHeight="15"/>
  <sheetData>
    <row r="1" spans="2:27">
      <c r="B1" s="270" t="s">
        <v>129</v>
      </c>
      <c r="C1" s="270"/>
    </row>
    <row r="2" spans="2:27">
      <c r="B2" s="270"/>
      <c r="C2" s="270"/>
    </row>
    <row r="3" spans="2:27" ht="15.75" thickBot="1"/>
    <row r="4" spans="2:27">
      <c r="Y4" s="60"/>
      <c r="Z4" s="61"/>
      <c r="AA4" s="62"/>
    </row>
    <row r="5" spans="2:27">
      <c r="Y5" s="63"/>
      <c r="AA5" s="64"/>
    </row>
    <row r="6" spans="2:27">
      <c r="Y6" s="63"/>
      <c r="AA6" s="64"/>
    </row>
    <row r="7" spans="2:27">
      <c r="Y7" s="63"/>
      <c r="AA7" s="64"/>
    </row>
    <row r="8" spans="2:27" ht="15.75" thickBot="1">
      <c r="Y8" s="162" t="s">
        <v>239</v>
      </c>
      <c r="Z8" s="163"/>
      <c r="AA8" s="164"/>
    </row>
    <row r="22" spans="2:27">
      <c r="B22" s="49" t="s">
        <v>128</v>
      </c>
      <c r="C22" s="50"/>
      <c r="D22" s="50"/>
      <c r="E22" s="50"/>
      <c r="F22" s="50"/>
    </row>
    <row r="30" spans="2:27" ht="15.75" thickBot="1"/>
    <row r="31" spans="2:27">
      <c r="Y31" s="60"/>
      <c r="Z31" s="61"/>
      <c r="AA31" s="62"/>
    </row>
    <row r="32" spans="2:27">
      <c r="Y32" s="63"/>
      <c r="AA32" s="64"/>
    </row>
    <row r="33" spans="2:27">
      <c r="Y33" s="63"/>
      <c r="AA33" s="64"/>
    </row>
    <row r="34" spans="2:27">
      <c r="Y34" s="63"/>
      <c r="AA34" s="64"/>
    </row>
    <row r="35" spans="2:27" ht="15.75" thickBot="1">
      <c r="Y35" s="162" t="s">
        <v>239</v>
      </c>
      <c r="Z35" s="163"/>
      <c r="AA35" s="164"/>
    </row>
    <row r="42" spans="2:27">
      <c r="B42" s="49" t="s">
        <v>130</v>
      </c>
      <c r="C42" s="50"/>
      <c r="D42" s="50"/>
      <c r="E42" s="50"/>
    </row>
    <row r="51" spans="2:27" ht="15.75" thickBot="1"/>
    <row r="52" spans="2:27">
      <c r="Y52" s="60"/>
      <c r="Z52" s="61"/>
      <c r="AA52" s="62"/>
    </row>
    <row r="53" spans="2:27">
      <c r="Y53" s="63"/>
      <c r="AA53" s="64"/>
    </row>
    <row r="54" spans="2:27">
      <c r="Y54" s="63"/>
      <c r="AA54" s="64"/>
    </row>
    <row r="55" spans="2:27">
      <c r="Y55" s="63"/>
      <c r="AA55" s="64"/>
    </row>
    <row r="56" spans="2:27" ht="15.75" thickBot="1">
      <c r="Y56" s="162" t="s">
        <v>239</v>
      </c>
      <c r="Z56" s="163"/>
      <c r="AA56" s="164"/>
    </row>
    <row r="63" spans="2:27">
      <c r="B63" s="49" t="s">
        <v>133</v>
      </c>
      <c r="C63" s="49"/>
      <c r="D63" s="50"/>
      <c r="E63" s="50"/>
    </row>
    <row r="72" spans="25:27" ht="15.75" thickBot="1"/>
    <row r="73" spans="25:27">
      <c r="Y73" s="60"/>
      <c r="Z73" s="61"/>
      <c r="AA73" s="62"/>
    </row>
    <row r="74" spans="25:27">
      <c r="Y74" s="63"/>
      <c r="AA74" s="64"/>
    </row>
    <row r="75" spans="25:27">
      <c r="Y75" s="63"/>
      <c r="AA75" s="64"/>
    </row>
    <row r="76" spans="25:27">
      <c r="Y76" s="63"/>
      <c r="AA76" s="64"/>
    </row>
    <row r="77" spans="25:27" ht="15.75" thickBot="1">
      <c r="Y77" s="162" t="s">
        <v>239</v>
      </c>
      <c r="Z77" s="163"/>
      <c r="AA77" s="164"/>
    </row>
    <row r="87" spans="3:13">
      <c r="C87" s="49" t="s">
        <v>131</v>
      </c>
      <c r="D87" s="50"/>
      <c r="E87" s="50"/>
      <c r="F87" s="50"/>
      <c r="G87" s="50"/>
      <c r="H87" s="50"/>
      <c r="I87" s="50"/>
      <c r="J87" s="50"/>
      <c r="K87" s="50"/>
      <c r="L87" s="50"/>
      <c r="M87" s="50"/>
    </row>
    <row r="96" spans="3:13" ht="15.75" thickBot="1"/>
    <row r="97" spans="25:27">
      <c r="Y97" s="60"/>
      <c r="Z97" s="61"/>
      <c r="AA97" s="62"/>
    </row>
    <row r="98" spans="25:27">
      <c r="Y98" s="63"/>
      <c r="AA98" s="64"/>
    </row>
    <row r="99" spans="25:27">
      <c r="Y99" s="63"/>
      <c r="AA99" s="64"/>
    </row>
    <row r="100" spans="25:27">
      <c r="Y100" s="63"/>
      <c r="AA100" s="64"/>
    </row>
    <row r="101" spans="25:27" ht="15.75" thickBot="1">
      <c r="Y101" s="162" t="s">
        <v>239</v>
      </c>
      <c r="Z101" s="163"/>
      <c r="AA101" s="164"/>
    </row>
  </sheetData>
  <sheetProtection sheet="1" objects="1" scenarios="1"/>
  <mergeCells count="6">
    <mergeCell ref="B1:C2"/>
    <mergeCell ref="Y8:AA8"/>
    <mergeCell ref="Y56:AA56"/>
    <mergeCell ref="Y35:AA35"/>
    <mergeCell ref="Y77:AA77"/>
    <mergeCell ref="Y101:AA10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651-6AAF-487D-B444-AC62EF3EA754}">
  <dimension ref="A1:U30"/>
  <sheetViews>
    <sheetView zoomScale="115" zoomScaleNormal="115" workbookViewId="0">
      <pane ySplit="5" topLeftCell="A6" activePane="bottomLeft" state="frozen"/>
      <selection pane="bottomLeft" activeCell="I4" sqref="I4"/>
    </sheetView>
  </sheetViews>
  <sheetFormatPr defaultRowHeight="15"/>
  <sheetData>
    <row r="1" spans="1:21">
      <c r="S1" s="60"/>
      <c r="T1" s="61"/>
      <c r="U1" s="62"/>
    </row>
    <row r="2" spans="1:21">
      <c r="S2" s="63"/>
      <c r="U2" s="64"/>
    </row>
    <row r="3" spans="1:21">
      <c r="S3" s="63"/>
      <c r="U3" s="64"/>
    </row>
    <row r="4" spans="1:21">
      <c r="S4" s="63"/>
      <c r="U4" s="64"/>
    </row>
    <row r="5" spans="1:21" ht="15.75" thickBot="1">
      <c r="S5" s="162" t="s">
        <v>239</v>
      </c>
      <c r="T5" s="163"/>
      <c r="U5" s="164"/>
    </row>
    <row r="7" spans="1:21">
      <c r="A7" s="49" t="s">
        <v>134</v>
      </c>
      <c r="B7" s="49"/>
      <c r="C7" s="49"/>
      <c r="D7" s="49"/>
      <c r="E7" s="49"/>
      <c r="F7" s="49"/>
    </row>
    <row r="30" spans="1:6">
      <c r="A30" s="49" t="s">
        <v>135</v>
      </c>
      <c r="B30" s="49"/>
      <c r="C30" s="49"/>
      <c r="D30" s="49"/>
      <c r="E30" s="49"/>
      <c r="F30" s="49"/>
    </row>
  </sheetData>
  <sheetProtection sheet="1" objects="1" scenarios="1"/>
  <mergeCells count="1">
    <mergeCell ref="S5:U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0F71-197B-4DD5-93E4-1BB1A0B3EAA7}">
  <dimension ref="A1:G4"/>
  <sheetViews>
    <sheetView workbookViewId="0">
      <pane ySplit="2" topLeftCell="A3" activePane="bottomLeft" state="frozen"/>
      <selection pane="bottomLeft" activeCell="I3" sqref="I3"/>
    </sheetView>
  </sheetViews>
  <sheetFormatPr defaultRowHeight="15"/>
  <cols>
    <col min="2" max="2" width="10" customWidth="1"/>
    <col min="3" max="3" width="29.7109375" customWidth="1"/>
    <col min="4" max="4" width="113.28515625" customWidth="1"/>
    <col min="5" max="5" width="35.42578125" customWidth="1"/>
  </cols>
  <sheetData>
    <row r="1" spans="1:7" ht="33.75" customHeight="1">
      <c r="A1" s="109" t="s">
        <v>258</v>
      </c>
      <c r="B1" s="50"/>
      <c r="C1" s="50"/>
      <c r="G1" s="120"/>
    </row>
    <row r="2" spans="1:7" ht="45.75" thickBot="1">
      <c r="A2" s="110" t="s">
        <v>259</v>
      </c>
      <c r="B2" s="110" t="s">
        <v>260</v>
      </c>
      <c r="C2" s="110" t="s">
        <v>261</v>
      </c>
      <c r="D2" s="110" t="s">
        <v>262</v>
      </c>
      <c r="E2" s="110" t="s">
        <v>263</v>
      </c>
      <c r="G2" s="121" t="s">
        <v>280</v>
      </c>
    </row>
    <row r="3" spans="1:7" ht="315">
      <c r="A3" s="183" t="s">
        <v>264</v>
      </c>
      <c r="B3" s="184"/>
      <c r="C3" s="185" t="s">
        <v>265</v>
      </c>
      <c r="D3" s="111" t="s">
        <v>266</v>
      </c>
      <c r="E3" s="186" t="s">
        <v>267</v>
      </c>
    </row>
    <row r="4" spans="1:7" ht="330.75">
      <c r="A4" s="183"/>
      <c r="B4" s="184"/>
      <c r="C4" s="185"/>
      <c r="D4" s="111" t="s">
        <v>268</v>
      </c>
      <c r="E4" s="186"/>
    </row>
  </sheetData>
  <sheetProtection sheet="1" objects="1" scenarios="1"/>
  <mergeCells count="4">
    <mergeCell ref="A3:A4"/>
    <mergeCell ref="B3:B4"/>
    <mergeCell ref="C3:C4"/>
    <mergeCell ref="E3:E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2726-DA43-410A-9FA8-05A43BF0387E}">
  <dimension ref="A1:G4"/>
  <sheetViews>
    <sheetView workbookViewId="0">
      <pane ySplit="2" topLeftCell="A3" activePane="bottomLeft" state="frozen"/>
      <selection pane="bottomLeft"/>
    </sheetView>
  </sheetViews>
  <sheetFormatPr defaultRowHeight="15"/>
  <cols>
    <col min="2" max="2" width="10" customWidth="1"/>
    <col min="3" max="3" width="29.7109375" customWidth="1"/>
    <col min="4" max="4" width="113.28515625" customWidth="1"/>
    <col min="5" max="5" width="35.42578125" customWidth="1"/>
  </cols>
  <sheetData>
    <row r="1" spans="1:7" ht="33.75" customHeight="1">
      <c r="A1" s="109" t="s">
        <v>269</v>
      </c>
      <c r="B1" s="50"/>
      <c r="C1" s="50"/>
      <c r="G1" s="120"/>
    </row>
    <row r="2" spans="1:7" ht="45.75" thickBot="1">
      <c r="A2" s="110" t="s">
        <v>259</v>
      </c>
      <c r="B2" s="110" t="s">
        <v>260</v>
      </c>
      <c r="C2" s="110" t="s">
        <v>261</v>
      </c>
      <c r="D2" s="110" t="s">
        <v>262</v>
      </c>
      <c r="E2" s="110" t="s">
        <v>263</v>
      </c>
      <c r="G2" s="121" t="s">
        <v>280</v>
      </c>
    </row>
    <row r="3" spans="1:7" ht="362.25">
      <c r="A3" s="183" t="s">
        <v>264</v>
      </c>
      <c r="B3" s="184"/>
      <c r="C3" s="185" t="s">
        <v>270</v>
      </c>
      <c r="D3" s="111" t="s">
        <v>271</v>
      </c>
      <c r="E3" s="186" t="s">
        <v>272</v>
      </c>
    </row>
    <row r="4" spans="1:7" ht="220.5">
      <c r="A4" s="183"/>
      <c r="B4" s="184"/>
      <c r="C4" s="185"/>
      <c r="D4" s="111" t="s">
        <v>273</v>
      </c>
      <c r="E4" s="186"/>
    </row>
  </sheetData>
  <sheetProtection sheet="1" objects="1" scenarios="1"/>
  <mergeCells count="4">
    <mergeCell ref="A3:A4"/>
    <mergeCell ref="B3:B4"/>
    <mergeCell ref="C3:C4"/>
    <mergeCell ref="E3:E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539D-F038-45DC-B8EC-F33E85BB20C0}">
  <dimension ref="A1:G6"/>
  <sheetViews>
    <sheetView workbookViewId="0">
      <pane ySplit="2" topLeftCell="A3" activePane="bottomLeft" state="frozen"/>
      <selection pane="bottomLeft"/>
    </sheetView>
  </sheetViews>
  <sheetFormatPr defaultRowHeight="15"/>
  <cols>
    <col min="2" max="2" width="15.7109375" customWidth="1"/>
    <col min="3" max="3" width="30.85546875" customWidth="1"/>
    <col min="4" max="4" width="104.140625" customWidth="1"/>
    <col min="5" max="5" width="35.42578125" customWidth="1"/>
  </cols>
  <sheetData>
    <row r="1" spans="1:7" ht="33.75" customHeight="1">
      <c r="A1" s="112" t="s">
        <v>13</v>
      </c>
      <c r="B1" s="50"/>
      <c r="C1" s="50"/>
      <c r="G1" s="120"/>
    </row>
    <row r="2" spans="1:7" ht="45.75" thickBot="1">
      <c r="A2" s="113" t="s">
        <v>259</v>
      </c>
      <c r="B2" s="113" t="s">
        <v>260</v>
      </c>
      <c r="C2" s="113" t="s">
        <v>261</v>
      </c>
      <c r="D2" s="113" t="s">
        <v>262</v>
      </c>
      <c r="E2" s="113" t="s">
        <v>263</v>
      </c>
      <c r="G2" s="121" t="s">
        <v>280</v>
      </c>
    </row>
    <row r="3" spans="1:7" ht="375">
      <c r="A3" s="114" t="s">
        <v>264</v>
      </c>
      <c r="B3" s="115"/>
      <c r="C3" s="116" t="s">
        <v>274</v>
      </c>
      <c r="D3" s="117" t="s">
        <v>275</v>
      </c>
      <c r="E3" s="118" t="s">
        <v>276</v>
      </c>
    </row>
    <row r="6" spans="1:7">
      <c r="D6" s="119"/>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5755-F0AA-4408-AB65-3156CCA5B5DF}">
  <dimension ref="C2:X33"/>
  <sheetViews>
    <sheetView zoomScale="85" zoomScaleNormal="85" workbookViewId="0">
      <selection activeCell="L26" sqref="L26"/>
    </sheetView>
  </sheetViews>
  <sheetFormatPr defaultRowHeight="15"/>
  <cols>
    <col min="17" max="24" width="7.85546875" customWidth="1"/>
  </cols>
  <sheetData>
    <row r="2" spans="3:24" ht="37.15" customHeight="1">
      <c r="C2" s="123" t="s">
        <v>154</v>
      </c>
      <c r="D2" s="124"/>
      <c r="E2" s="124"/>
      <c r="F2" s="124"/>
      <c r="G2" s="124"/>
      <c r="H2" s="124"/>
      <c r="I2" s="124"/>
      <c r="J2" s="124"/>
      <c r="K2" s="124"/>
      <c r="L2" s="124"/>
      <c r="M2" s="124"/>
      <c r="N2" s="125"/>
    </row>
    <row r="3" spans="3:24" ht="15.75" thickBot="1"/>
    <row r="4" spans="3:24" ht="14.45" customHeight="1">
      <c r="F4" s="151" t="s">
        <v>152</v>
      </c>
      <c r="G4" s="152"/>
      <c r="J4" s="151" t="s">
        <v>153</v>
      </c>
      <c r="K4" s="157"/>
    </row>
    <row r="5" spans="3:24" ht="14.45" customHeight="1">
      <c r="F5" s="153"/>
      <c r="G5" s="154"/>
      <c r="J5" s="158"/>
      <c r="K5" s="159"/>
    </row>
    <row r="6" spans="3:24" ht="18.75">
      <c r="F6" s="153"/>
      <c r="G6" s="154"/>
      <c r="J6" s="158"/>
      <c r="K6" s="159"/>
      <c r="Q6" s="146" t="s">
        <v>227</v>
      </c>
      <c r="R6" s="147"/>
      <c r="S6" s="147"/>
      <c r="T6" s="147"/>
      <c r="U6" s="147"/>
      <c r="V6" s="147"/>
      <c r="W6" s="147"/>
      <c r="X6" s="147"/>
    </row>
    <row r="7" spans="3:24">
      <c r="F7" s="153"/>
      <c r="G7" s="154"/>
      <c r="J7" s="158"/>
      <c r="K7" s="159"/>
    </row>
    <row r="8" spans="3:24" ht="15.75" thickBot="1">
      <c r="F8" s="155"/>
      <c r="G8" s="156"/>
      <c r="J8" s="160"/>
      <c r="K8" s="161"/>
    </row>
    <row r="9" spans="3:24" ht="15.75" thickBot="1"/>
    <row r="10" spans="3:24">
      <c r="C10" s="126" t="s">
        <v>150</v>
      </c>
      <c r="D10" s="127"/>
      <c r="M10" s="132" t="s">
        <v>151</v>
      </c>
      <c r="N10" s="133"/>
    </row>
    <row r="11" spans="3:24">
      <c r="C11" s="128"/>
      <c r="D11" s="129"/>
      <c r="M11" s="134"/>
      <c r="N11" s="135"/>
    </row>
    <row r="12" spans="3:24" ht="18.75">
      <c r="C12" s="128"/>
      <c r="D12" s="129"/>
      <c r="M12" s="134"/>
      <c r="N12" s="135"/>
      <c r="Q12" s="144" t="s">
        <v>226</v>
      </c>
      <c r="R12" s="145"/>
      <c r="S12" s="145"/>
      <c r="T12" s="145"/>
      <c r="U12" s="145"/>
      <c r="V12" s="145"/>
      <c r="W12" s="145"/>
      <c r="X12" s="145"/>
    </row>
    <row r="13" spans="3:24">
      <c r="C13" s="128"/>
      <c r="D13" s="129"/>
      <c r="M13" s="134"/>
      <c r="N13" s="135"/>
    </row>
    <row r="14" spans="3:24" ht="15.75" thickBot="1">
      <c r="C14" s="130"/>
      <c r="D14" s="131"/>
      <c r="M14" s="136"/>
      <c r="N14" s="137"/>
    </row>
    <row r="18" spans="4:24">
      <c r="D18" s="138" t="s">
        <v>148</v>
      </c>
      <c r="E18" s="139"/>
      <c r="F18" s="56"/>
      <c r="L18" s="138" t="s">
        <v>149</v>
      </c>
      <c r="M18" s="139"/>
    </row>
    <row r="19" spans="4:24">
      <c r="D19" s="140"/>
      <c r="E19" s="141"/>
      <c r="F19" s="56"/>
      <c r="L19" s="140"/>
      <c r="M19" s="141"/>
    </row>
    <row r="20" spans="4:24" ht="18.75">
      <c r="D20" s="140"/>
      <c r="E20" s="141"/>
      <c r="F20" s="56"/>
      <c r="L20" s="140"/>
      <c r="M20" s="141"/>
      <c r="Q20" s="148" t="s">
        <v>225</v>
      </c>
      <c r="R20" s="149"/>
      <c r="S20" s="149"/>
      <c r="T20" s="149"/>
      <c r="U20" s="149"/>
      <c r="V20" s="149"/>
      <c r="W20" s="149"/>
      <c r="X20" s="149"/>
    </row>
    <row r="21" spans="4:24">
      <c r="D21" s="140"/>
      <c r="E21" s="141"/>
      <c r="F21" s="56"/>
      <c r="L21" s="140"/>
      <c r="M21" s="141"/>
    </row>
    <row r="22" spans="4:24">
      <c r="D22" s="142"/>
      <c r="E22" s="143"/>
      <c r="F22" s="56"/>
      <c r="L22" s="142"/>
      <c r="M22" s="143"/>
    </row>
    <row r="23" spans="4:24" ht="15.75" thickBot="1"/>
    <row r="24" spans="4:24">
      <c r="H24" s="132" t="s">
        <v>13</v>
      </c>
      <c r="I24" s="133"/>
      <c r="J24" s="56"/>
      <c r="S24" s="170" t="s">
        <v>239</v>
      </c>
      <c r="T24" s="171"/>
      <c r="U24" s="172"/>
    </row>
    <row r="25" spans="4:24">
      <c r="H25" s="134"/>
      <c r="I25" s="135"/>
      <c r="J25" s="56"/>
      <c r="S25" s="173"/>
      <c r="T25" s="174"/>
      <c r="U25" s="175"/>
    </row>
    <row r="26" spans="4:24">
      <c r="H26" s="134"/>
      <c r="I26" s="135"/>
      <c r="J26" s="56"/>
      <c r="S26" s="173"/>
      <c r="T26" s="174"/>
      <c r="U26" s="175"/>
    </row>
    <row r="27" spans="4:24">
      <c r="H27" s="134"/>
      <c r="I27" s="135"/>
      <c r="J27" s="56"/>
      <c r="S27" s="173"/>
      <c r="T27" s="174"/>
      <c r="U27" s="175"/>
    </row>
    <row r="28" spans="4:24" ht="15.75" thickBot="1">
      <c r="H28" s="136"/>
      <c r="I28" s="137"/>
      <c r="J28" s="56"/>
      <c r="S28" s="162"/>
      <c r="T28" s="163"/>
      <c r="U28" s="164"/>
    </row>
    <row r="33" spans="3:14" ht="35.25" customHeight="1">
      <c r="C33" s="150" t="s">
        <v>157</v>
      </c>
      <c r="D33" s="150"/>
      <c r="E33" s="150"/>
      <c r="F33" s="150"/>
      <c r="G33" s="150"/>
      <c r="H33" s="150"/>
      <c r="I33" s="150"/>
      <c r="J33" s="150"/>
      <c r="K33" s="150"/>
      <c r="L33" s="150"/>
      <c r="M33" s="150"/>
      <c r="N33" s="150"/>
    </row>
  </sheetData>
  <sheetProtection sheet="1" objects="1" scenarios="1"/>
  <mergeCells count="13">
    <mergeCell ref="Q12:X12"/>
    <mergeCell ref="Q6:X6"/>
    <mergeCell ref="Q20:X20"/>
    <mergeCell ref="C33:N33"/>
    <mergeCell ref="H24:I28"/>
    <mergeCell ref="F4:G8"/>
    <mergeCell ref="J4:K8"/>
    <mergeCell ref="S24:U28"/>
    <mergeCell ref="C2:N2"/>
    <mergeCell ref="C10:D14"/>
    <mergeCell ref="M10:N14"/>
    <mergeCell ref="L18:M22"/>
    <mergeCell ref="D18:E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3F1D-8388-4565-824A-FA928E01BBBA}">
  <dimension ref="A1:W39"/>
  <sheetViews>
    <sheetView zoomScale="85" zoomScaleNormal="85" workbookViewId="0">
      <selection activeCell="I5" sqref="I5"/>
    </sheetView>
  </sheetViews>
  <sheetFormatPr defaultColWidth="9.28515625" defaultRowHeight="15"/>
  <cols>
    <col min="1" max="1" width="11.7109375" style="53" customWidth="1"/>
    <col min="2" max="2" width="23.42578125" style="53" customWidth="1"/>
    <col min="3" max="3" width="15.5703125" style="53" customWidth="1"/>
    <col min="4" max="4" width="22" style="53" customWidth="1"/>
    <col min="5" max="5" width="25.42578125" style="53" customWidth="1"/>
    <col min="6" max="6" width="21.85546875" style="53" bestFit="1" customWidth="1"/>
    <col min="7" max="7" width="8" style="53" customWidth="1"/>
    <col min="8" max="8" width="10" style="53" customWidth="1"/>
    <col min="9" max="9" width="28.7109375" style="53" customWidth="1"/>
    <col min="10" max="10" width="9.5703125" style="53" customWidth="1"/>
    <col min="11" max="11" width="22.42578125" style="53" customWidth="1"/>
    <col min="12" max="12" width="5.7109375" style="53" customWidth="1"/>
    <col min="13" max="13" width="10.140625" style="53" bestFit="1" customWidth="1"/>
    <col min="14" max="14" width="13.28515625" style="53" bestFit="1" customWidth="1"/>
    <col min="15" max="15" width="8.140625" style="53" bestFit="1" customWidth="1"/>
    <col min="16" max="21" width="5.140625" style="53" customWidth="1"/>
    <col min="22" max="22" width="11.5703125" style="53" bestFit="1" customWidth="1"/>
    <col min="23" max="24" width="12.7109375" style="53" customWidth="1"/>
    <col min="25" max="16384" width="9.28515625" style="53"/>
  </cols>
  <sheetData>
    <row r="1" spans="1:23" ht="12.6" customHeight="1">
      <c r="A1" s="272"/>
      <c r="B1" s="272"/>
      <c r="C1" s="272"/>
      <c r="D1" s="272"/>
      <c r="E1" s="272"/>
      <c r="F1" s="272"/>
      <c r="G1" s="272"/>
      <c r="H1" s="272"/>
      <c r="I1" s="272"/>
      <c r="J1" s="272"/>
      <c r="K1" s="272"/>
      <c r="L1" s="204"/>
      <c r="M1" s="204"/>
      <c r="N1" s="204"/>
      <c r="O1" s="204"/>
      <c r="P1" s="204"/>
      <c r="Q1" s="204"/>
      <c r="R1" s="204"/>
      <c r="S1" s="204"/>
      <c r="T1" s="204"/>
      <c r="U1" s="204"/>
      <c r="V1" s="204"/>
      <c r="W1" s="204"/>
    </row>
    <row r="2" spans="1:23" ht="15.4" customHeight="1">
      <c r="A2" s="273" t="s">
        <v>160</v>
      </c>
      <c r="B2" s="273"/>
      <c r="C2" s="273"/>
      <c r="D2" s="273"/>
      <c r="E2" s="273"/>
      <c r="F2" s="273"/>
      <c r="G2" s="273"/>
      <c r="H2" s="273"/>
      <c r="I2" s="273"/>
      <c r="J2" s="273"/>
      <c r="K2" s="273"/>
      <c r="L2" s="204"/>
      <c r="M2" s="204"/>
      <c r="N2" s="204"/>
      <c r="O2" s="204"/>
      <c r="P2" s="204"/>
      <c r="Q2" s="204"/>
      <c r="R2" s="204"/>
      <c r="S2" s="204"/>
      <c r="T2" s="204"/>
      <c r="U2" s="204"/>
      <c r="V2" s="204"/>
      <c r="W2" s="204"/>
    </row>
    <row r="3" spans="1:23" ht="15.4" customHeight="1">
      <c r="A3" s="273"/>
      <c r="B3" s="273"/>
      <c r="C3" s="273"/>
      <c r="D3" s="273"/>
      <c r="E3" s="273"/>
      <c r="F3" s="273"/>
      <c r="G3" s="273"/>
      <c r="H3" s="273"/>
      <c r="I3" s="273"/>
      <c r="J3" s="273"/>
      <c r="K3" s="273"/>
      <c r="L3" s="204"/>
      <c r="M3" s="204"/>
      <c r="N3" s="204"/>
      <c r="O3" s="204"/>
      <c r="P3" s="204"/>
      <c r="Q3" s="204"/>
      <c r="R3" s="204"/>
      <c r="S3" s="204"/>
      <c r="T3" s="204"/>
      <c r="U3" s="204"/>
      <c r="V3" s="204"/>
      <c r="W3" s="204"/>
    </row>
    <row r="4" spans="1:23" ht="15.75">
      <c r="A4" s="274"/>
      <c r="B4" s="207"/>
      <c r="C4" s="207"/>
      <c r="D4" s="207"/>
      <c r="E4" s="207"/>
      <c r="F4" s="207"/>
      <c r="G4" s="207"/>
      <c r="H4" s="207"/>
      <c r="I4" s="207"/>
      <c r="J4" s="207"/>
      <c r="K4" s="207"/>
      <c r="L4" s="204"/>
      <c r="M4" s="204"/>
      <c r="N4" s="204"/>
      <c r="O4" s="204"/>
      <c r="P4" s="204"/>
      <c r="Q4" s="204"/>
      <c r="R4" s="204"/>
      <c r="S4" s="204"/>
      <c r="T4" s="204"/>
      <c r="U4" s="204"/>
      <c r="V4" s="204"/>
      <c r="W4" s="204"/>
    </row>
    <row r="5" spans="1:23" ht="24">
      <c r="A5" s="275" t="s">
        <v>161</v>
      </c>
      <c r="B5" s="276"/>
      <c r="C5" s="276"/>
      <c r="D5" s="276"/>
      <c r="E5" s="277"/>
      <c r="F5" s="278"/>
      <c r="G5" s="278"/>
      <c r="H5" s="279"/>
      <c r="I5" s="280">
        <f>SUM(I8:I21)</f>
        <v>100000</v>
      </c>
      <c r="J5" s="279"/>
      <c r="K5" s="281"/>
      <c r="L5" s="204"/>
      <c r="M5" s="204"/>
      <c r="N5" s="204"/>
      <c r="O5" s="204"/>
      <c r="P5" s="204"/>
      <c r="Q5" s="204"/>
      <c r="R5" s="204"/>
      <c r="S5" s="204"/>
      <c r="T5" s="204"/>
      <c r="U5" s="204"/>
      <c r="V5" s="204"/>
      <c r="W5" s="204"/>
    </row>
    <row r="6" spans="1:23" ht="15.75" thickBot="1">
      <c r="A6" s="204"/>
      <c r="B6" s="204"/>
      <c r="C6" s="204"/>
      <c r="D6" s="204"/>
      <c r="E6" s="204"/>
      <c r="F6" s="204"/>
      <c r="G6" s="204"/>
      <c r="H6" s="204"/>
      <c r="I6" s="204"/>
      <c r="J6" s="204"/>
      <c r="K6" s="204"/>
      <c r="L6" s="204"/>
      <c r="M6" s="204"/>
      <c r="N6" s="204"/>
      <c r="O6" s="204"/>
      <c r="P6" s="204"/>
      <c r="Q6" s="204"/>
      <c r="R6" s="204"/>
      <c r="S6" s="204"/>
      <c r="T6" s="204"/>
      <c r="U6" s="204"/>
      <c r="V6" s="204"/>
      <c r="W6" s="204"/>
    </row>
    <row r="7" spans="1:23" ht="30.75" thickBot="1">
      <c r="A7" s="282" t="s">
        <v>162</v>
      </c>
      <c r="B7" s="282" t="s">
        <v>163</v>
      </c>
      <c r="C7" s="282" t="s">
        <v>164</v>
      </c>
      <c r="D7" s="282" t="s">
        <v>165</v>
      </c>
      <c r="E7" s="282" t="s">
        <v>166</v>
      </c>
      <c r="F7" s="283" t="s">
        <v>167</v>
      </c>
      <c r="G7" s="283" t="s">
        <v>168</v>
      </c>
      <c r="H7" s="283" t="s">
        <v>169</v>
      </c>
      <c r="I7" s="284" t="s">
        <v>170</v>
      </c>
      <c r="J7" s="283" t="s">
        <v>171</v>
      </c>
      <c r="K7" s="283" t="s">
        <v>172</v>
      </c>
      <c r="L7" s="204"/>
      <c r="M7" s="285" t="s">
        <v>220</v>
      </c>
      <c r="N7" s="285" t="s">
        <v>221</v>
      </c>
      <c r="O7" s="285" t="s">
        <v>212</v>
      </c>
      <c r="P7" s="285" t="s">
        <v>213</v>
      </c>
      <c r="Q7" s="285" t="s">
        <v>214</v>
      </c>
      <c r="R7" s="285" t="s">
        <v>215</v>
      </c>
      <c r="S7" s="285" t="s">
        <v>216</v>
      </c>
      <c r="T7" s="285" t="s">
        <v>217</v>
      </c>
      <c r="U7" s="285" t="s">
        <v>218</v>
      </c>
      <c r="V7" s="285" t="s">
        <v>219</v>
      </c>
      <c r="W7" s="204"/>
    </row>
    <row r="8" spans="1:23" ht="30">
      <c r="A8" s="286" t="s">
        <v>173</v>
      </c>
      <c r="B8" s="286" t="s">
        <v>174</v>
      </c>
      <c r="C8" s="286" t="s">
        <v>175</v>
      </c>
      <c r="D8" s="286" t="s">
        <v>210</v>
      </c>
      <c r="E8" s="286" t="s">
        <v>176</v>
      </c>
      <c r="F8" s="286">
        <v>334</v>
      </c>
      <c r="G8" s="286">
        <v>1</v>
      </c>
      <c r="H8" s="287">
        <v>20</v>
      </c>
      <c r="I8" s="288">
        <f>+F8*G8*H8</f>
        <v>6680</v>
      </c>
      <c r="J8" s="286" t="s">
        <v>177</v>
      </c>
      <c r="K8" s="286" t="s">
        <v>178</v>
      </c>
      <c r="L8" s="204"/>
      <c r="M8" s="289" t="s">
        <v>14</v>
      </c>
      <c r="N8" s="289" t="s">
        <v>85</v>
      </c>
      <c r="O8" s="187">
        <v>20</v>
      </c>
      <c r="P8" s="290">
        <v>66</v>
      </c>
      <c r="Q8" s="290">
        <v>70</v>
      </c>
      <c r="R8" s="290">
        <v>66</v>
      </c>
      <c r="S8" s="290">
        <v>66</v>
      </c>
      <c r="T8" s="290">
        <v>66</v>
      </c>
      <c r="U8" s="291">
        <f>SUM(P8:T8)</f>
        <v>334</v>
      </c>
      <c r="V8" s="80">
        <f>+O8*U8</f>
        <v>6680</v>
      </c>
      <c r="W8" s="204"/>
    </row>
    <row r="9" spans="1:23" ht="30">
      <c r="A9" s="286" t="s">
        <v>173</v>
      </c>
      <c r="B9" s="286" t="s">
        <v>179</v>
      </c>
      <c r="C9" s="286" t="s">
        <v>175</v>
      </c>
      <c r="D9" s="286" t="s">
        <v>209</v>
      </c>
      <c r="E9" s="286" t="s">
        <v>180</v>
      </c>
      <c r="F9" s="286">
        <v>440</v>
      </c>
      <c r="G9" s="286">
        <v>1</v>
      </c>
      <c r="H9" s="287">
        <v>22</v>
      </c>
      <c r="I9" s="288">
        <f t="shared" ref="I9:I21" si="0">+F9*G9*H9</f>
        <v>9680</v>
      </c>
      <c r="J9" s="286" t="s">
        <v>177</v>
      </c>
      <c r="K9" s="286" t="s">
        <v>181</v>
      </c>
      <c r="L9" s="204"/>
      <c r="M9" s="289" t="s">
        <v>15</v>
      </c>
      <c r="N9" s="289" t="s">
        <v>85</v>
      </c>
      <c r="O9" s="187">
        <v>22</v>
      </c>
      <c r="P9" s="290">
        <v>168</v>
      </c>
      <c r="Q9" s="290">
        <v>168</v>
      </c>
      <c r="R9" s="290">
        <v>168</v>
      </c>
      <c r="S9" s="290">
        <v>168</v>
      </c>
      <c r="T9" s="290">
        <v>168</v>
      </c>
      <c r="U9" s="291">
        <f t="shared" ref="U9:U18" si="1">SUM(P9:T9)</f>
        <v>840</v>
      </c>
      <c r="V9" s="80">
        <f t="shared" ref="V9:V18" si="2">+O9*U9</f>
        <v>18480</v>
      </c>
      <c r="W9" s="204"/>
    </row>
    <row r="10" spans="1:23" ht="24">
      <c r="A10" s="292" t="s">
        <v>173</v>
      </c>
      <c r="B10" s="292" t="s">
        <v>182</v>
      </c>
      <c r="C10" s="286" t="s">
        <v>175</v>
      </c>
      <c r="D10" s="286" t="s">
        <v>86</v>
      </c>
      <c r="E10" s="286" t="s">
        <v>183</v>
      </c>
      <c r="F10" s="286">
        <v>75</v>
      </c>
      <c r="G10" s="286">
        <v>1</v>
      </c>
      <c r="H10" s="287">
        <v>25</v>
      </c>
      <c r="I10" s="288">
        <f t="shared" si="0"/>
        <v>1875</v>
      </c>
      <c r="J10" s="286" t="s">
        <v>177</v>
      </c>
      <c r="K10" s="286" t="s">
        <v>181</v>
      </c>
      <c r="L10" s="204"/>
      <c r="M10" s="289" t="s">
        <v>16</v>
      </c>
      <c r="N10" s="289" t="s">
        <v>86</v>
      </c>
      <c r="O10" s="187">
        <v>25</v>
      </c>
      <c r="P10" s="290">
        <v>45</v>
      </c>
      <c r="Q10" s="290">
        <v>45</v>
      </c>
      <c r="R10" s="290">
        <v>45</v>
      </c>
      <c r="S10" s="290">
        <v>45</v>
      </c>
      <c r="T10" s="290">
        <v>45</v>
      </c>
      <c r="U10" s="291">
        <f t="shared" si="1"/>
        <v>225</v>
      </c>
      <c r="V10" s="80">
        <f t="shared" si="2"/>
        <v>5625</v>
      </c>
      <c r="W10" s="204"/>
    </row>
    <row r="11" spans="1:23" ht="45">
      <c r="A11" s="292" t="s">
        <v>184</v>
      </c>
      <c r="B11" s="292" t="s">
        <v>185</v>
      </c>
      <c r="C11" s="286" t="s">
        <v>175</v>
      </c>
      <c r="D11" s="286" t="s">
        <v>209</v>
      </c>
      <c r="E11" s="286" t="s">
        <v>186</v>
      </c>
      <c r="F11" s="286">
        <v>500</v>
      </c>
      <c r="G11" s="286">
        <v>1</v>
      </c>
      <c r="H11" s="287">
        <v>25</v>
      </c>
      <c r="I11" s="288">
        <f t="shared" si="0"/>
        <v>12500</v>
      </c>
      <c r="J11" s="286" t="s">
        <v>177</v>
      </c>
      <c r="K11" s="286" t="s">
        <v>194</v>
      </c>
      <c r="L11" s="204"/>
      <c r="M11" s="289" t="s">
        <v>22</v>
      </c>
      <c r="N11" s="289" t="s">
        <v>86</v>
      </c>
      <c r="O11" s="187">
        <v>40</v>
      </c>
      <c r="P11" s="290">
        <v>20</v>
      </c>
      <c r="Q11" s="290">
        <v>18</v>
      </c>
      <c r="R11" s="290">
        <v>20</v>
      </c>
      <c r="S11" s="290">
        <v>20</v>
      </c>
      <c r="T11" s="290">
        <v>20</v>
      </c>
      <c r="U11" s="291">
        <f t="shared" si="1"/>
        <v>98</v>
      </c>
      <c r="V11" s="80">
        <f t="shared" si="2"/>
        <v>3920</v>
      </c>
      <c r="W11" s="204"/>
    </row>
    <row r="12" spans="1:23" ht="24">
      <c r="A12" s="292" t="s">
        <v>173</v>
      </c>
      <c r="B12" s="292" t="s">
        <v>187</v>
      </c>
      <c r="C12" s="286" t="s">
        <v>175</v>
      </c>
      <c r="D12" s="286" t="s">
        <v>86</v>
      </c>
      <c r="E12" s="286" t="s">
        <v>188</v>
      </c>
      <c r="F12" s="286">
        <v>50</v>
      </c>
      <c r="G12" s="286">
        <v>1</v>
      </c>
      <c r="H12" s="287">
        <v>40</v>
      </c>
      <c r="I12" s="288">
        <f t="shared" si="0"/>
        <v>2000</v>
      </c>
      <c r="J12" s="286" t="s">
        <v>177</v>
      </c>
      <c r="K12" s="286" t="s">
        <v>181</v>
      </c>
      <c r="L12" s="204"/>
      <c r="M12" s="289" t="s">
        <v>35</v>
      </c>
      <c r="N12" s="289" t="s">
        <v>86</v>
      </c>
      <c r="O12" s="187">
        <v>25</v>
      </c>
      <c r="P12" s="290">
        <v>15</v>
      </c>
      <c r="Q12" s="290">
        <v>15</v>
      </c>
      <c r="R12" s="290">
        <v>15</v>
      </c>
      <c r="S12" s="290">
        <v>15</v>
      </c>
      <c r="T12" s="290">
        <v>15</v>
      </c>
      <c r="U12" s="291">
        <f t="shared" si="1"/>
        <v>75</v>
      </c>
      <c r="V12" s="80">
        <f t="shared" si="2"/>
        <v>1875</v>
      </c>
      <c r="W12" s="204"/>
    </row>
    <row r="13" spans="1:23" ht="30">
      <c r="A13" s="292" t="s">
        <v>189</v>
      </c>
      <c r="B13" s="292" t="s">
        <v>190</v>
      </c>
      <c r="C13" s="286" t="s">
        <v>175</v>
      </c>
      <c r="D13" s="286" t="s">
        <v>209</v>
      </c>
      <c r="E13" s="286" t="s">
        <v>191</v>
      </c>
      <c r="F13" s="286">
        <v>350</v>
      </c>
      <c r="G13" s="286">
        <v>1</v>
      </c>
      <c r="H13" s="287">
        <v>18</v>
      </c>
      <c r="I13" s="288">
        <f>+F13*G13*H13</f>
        <v>6300</v>
      </c>
      <c r="J13" s="286" t="s">
        <v>177</v>
      </c>
      <c r="K13" s="286" t="s">
        <v>181</v>
      </c>
      <c r="L13" s="204"/>
      <c r="M13" s="289" t="s">
        <v>36</v>
      </c>
      <c r="N13" s="289" t="s">
        <v>85</v>
      </c>
      <c r="O13" s="187">
        <v>18</v>
      </c>
      <c r="P13" s="290">
        <v>70</v>
      </c>
      <c r="Q13" s="290">
        <v>70</v>
      </c>
      <c r="R13" s="290">
        <v>70</v>
      </c>
      <c r="S13" s="290">
        <v>70</v>
      </c>
      <c r="T13" s="290">
        <v>70</v>
      </c>
      <c r="U13" s="291">
        <f t="shared" si="1"/>
        <v>350</v>
      </c>
      <c r="V13" s="80">
        <f t="shared" si="2"/>
        <v>6300</v>
      </c>
      <c r="W13" s="204"/>
    </row>
    <row r="14" spans="1:23" ht="30">
      <c r="A14" s="292" t="s">
        <v>173</v>
      </c>
      <c r="B14" s="292" t="s">
        <v>192</v>
      </c>
      <c r="C14" s="286" t="s">
        <v>175</v>
      </c>
      <c r="D14" s="286" t="s">
        <v>209</v>
      </c>
      <c r="E14" s="286" t="s">
        <v>193</v>
      </c>
      <c r="F14" s="286">
        <v>500</v>
      </c>
      <c r="G14" s="286">
        <v>1</v>
      </c>
      <c r="H14" s="287">
        <v>27</v>
      </c>
      <c r="I14" s="288">
        <f>+F14*G14*H14</f>
        <v>13500</v>
      </c>
      <c r="J14" s="286" t="s">
        <v>177</v>
      </c>
      <c r="K14" s="286" t="s">
        <v>194</v>
      </c>
      <c r="L14" s="204"/>
      <c r="M14" s="289" t="s">
        <v>37</v>
      </c>
      <c r="N14" s="289" t="s">
        <v>85</v>
      </c>
      <c r="O14" s="187">
        <v>27</v>
      </c>
      <c r="P14" s="290">
        <v>100</v>
      </c>
      <c r="Q14" s="290">
        <v>100</v>
      </c>
      <c r="R14" s="290">
        <v>100</v>
      </c>
      <c r="S14" s="290">
        <v>100</v>
      </c>
      <c r="T14" s="290">
        <v>100</v>
      </c>
      <c r="U14" s="291">
        <f t="shared" si="1"/>
        <v>500</v>
      </c>
      <c r="V14" s="80">
        <f t="shared" si="2"/>
        <v>13500</v>
      </c>
      <c r="W14" s="204"/>
    </row>
    <row r="15" spans="1:23" ht="30">
      <c r="A15" s="292" t="s">
        <v>195</v>
      </c>
      <c r="B15" s="292" t="s">
        <v>196</v>
      </c>
      <c r="C15" s="286" t="s">
        <v>175</v>
      </c>
      <c r="D15" s="286" t="s">
        <v>209</v>
      </c>
      <c r="E15" s="286" t="s">
        <v>197</v>
      </c>
      <c r="F15" s="286">
        <v>500</v>
      </c>
      <c r="G15" s="286">
        <v>1</v>
      </c>
      <c r="H15" s="287">
        <v>30</v>
      </c>
      <c r="I15" s="288">
        <f t="shared" si="0"/>
        <v>15000</v>
      </c>
      <c r="J15" s="286" t="s">
        <v>177</v>
      </c>
      <c r="K15" s="286" t="s">
        <v>181</v>
      </c>
      <c r="L15" s="204"/>
      <c r="M15" s="289" t="s">
        <v>38</v>
      </c>
      <c r="N15" s="289" t="s">
        <v>85</v>
      </c>
      <c r="O15" s="187">
        <v>30</v>
      </c>
      <c r="P15" s="290">
        <v>100</v>
      </c>
      <c r="Q15" s="290">
        <v>100</v>
      </c>
      <c r="R15" s="290">
        <v>100</v>
      </c>
      <c r="S15" s="290">
        <v>100</v>
      </c>
      <c r="T15" s="290">
        <v>100</v>
      </c>
      <c r="U15" s="291">
        <f t="shared" si="1"/>
        <v>500</v>
      </c>
      <c r="V15" s="80">
        <f>+O15*U15</f>
        <v>15000</v>
      </c>
      <c r="W15" s="204"/>
    </row>
    <row r="16" spans="1:23" ht="30">
      <c r="A16" s="292" t="s">
        <v>195</v>
      </c>
      <c r="B16" s="292" t="s">
        <v>196</v>
      </c>
      <c r="C16" s="286" t="s">
        <v>175</v>
      </c>
      <c r="D16" s="286" t="s">
        <v>86</v>
      </c>
      <c r="E16" s="286" t="s">
        <v>198</v>
      </c>
      <c r="F16" s="286">
        <v>225</v>
      </c>
      <c r="G16" s="286">
        <v>1</v>
      </c>
      <c r="H16" s="287">
        <v>25</v>
      </c>
      <c r="I16" s="288">
        <f t="shared" si="0"/>
        <v>5625</v>
      </c>
      <c r="J16" s="286" t="s">
        <v>177</v>
      </c>
      <c r="K16" s="286" t="s">
        <v>194</v>
      </c>
      <c r="L16" s="204"/>
      <c r="M16" s="289" t="s">
        <v>39</v>
      </c>
      <c r="N16" s="289" t="s">
        <v>85</v>
      </c>
      <c r="O16" s="187">
        <v>25</v>
      </c>
      <c r="P16" s="290">
        <v>100</v>
      </c>
      <c r="Q16" s="290">
        <v>100</v>
      </c>
      <c r="R16" s="290">
        <v>100</v>
      </c>
      <c r="S16" s="290">
        <v>100</v>
      </c>
      <c r="T16" s="290">
        <v>100</v>
      </c>
      <c r="U16" s="291">
        <f t="shared" si="1"/>
        <v>500</v>
      </c>
      <c r="V16" s="80">
        <f t="shared" si="2"/>
        <v>12500</v>
      </c>
      <c r="W16" s="204"/>
    </row>
    <row r="17" spans="1:23" ht="24">
      <c r="A17" s="286" t="s">
        <v>173</v>
      </c>
      <c r="B17" s="286" t="s">
        <v>199</v>
      </c>
      <c r="C17" s="286" t="s">
        <v>175</v>
      </c>
      <c r="D17" s="286" t="s">
        <v>210</v>
      </c>
      <c r="E17" s="286" t="s">
        <v>200</v>
      </c>
      <c r="F17" s="286">
        <v>215</v>
      </c>
      <c r="G17" s="286">
        <v>1</v>
      </c>
      <c r="H17" s="287">
        <v>32</v>
      </c>
      <c r="I17" s="288">
        <f t="shared" si="0"/>
        <v>6880</v>
      </c>
      <c r="J17" s="286" t="s">
        <v>177</v>
      </c>
      <c r="K17" s="286" t="s">
        <v>194</v>
      </c>
      <c r="L17" s="204"/>
      <c r="M17" s="289" t="s">
        <v>46</v>
      </c>
      <c r="N17" s="289" t="s">
        <v>85</v>
      </c>
      <c r="O17" s="187">
        <v>32</v>
      </c>
      <c r="P17" s="290">
        <v>50</v>
      </c>
      <c r="Q17" s="290">
        <v>50</v>
      </c>
      <c r="R17" s="290">
        <v>50</v>
      </c>
      <c r="S17" s="290">
        <v>50</v>
      </c>
      <c r="T17" s="290">
        <v>50</v>
      </c>
      <c r="U17" s="291">
        <f t="shared" si="1"/>
        <v>250</v>
      </c>
      <c r="V17" s="80">
        <f t="shared" si="2"/>
        <v>8000</v>
      </c>
      <c r="W17" s="204"/>
    </row>
    <row r="18" spans="1:23" ht="24">
      <c r="A18" s="286" t="s">
        <v>173</v>
      </c>
      <c r="B18" s="286" t="s">
        <v>201</v>
      </c>
      <c r="C18" s="286" t="s">
        <v>175</v>
      </c>
      <c r="D18" s="286" t="s">
        <v>210</v>
      </c>
      <c r="E18" s="286" t="s">
        <v>202</v>
      </c>
      <c r="F18" s="286">
        <v>290</v>
      </c>
      <c r="G18" s="286">
        <v>1</v>
      </c>
      <c r="H18" s="287">
        <v>28</v>
      </c>
      <c r="I18" s="288">
        <f t="shared" si="0"/>
        <v>8120</v>
      </c>
      <c r="J18" s="286" t="s">
        <v>177</v>
      </c>
      <c r="K18" s="286" t="s">
        <v>181</v>
      </c>
      <c r="L18" s="204"/>
      <c r="M18" s="289" t="s">
        <v>47</v>
      </c>
      <c r="N18" s="289" t="s">
        <v>85</v>
      </c>
      <c r="O18" s="187">
        <v>28</v>
      </c>
      <c r="P18" s="290">
        <v>58</v>
      </c>
      <c r="Q18" s="290">
        <v>58</v>
      </c>
      <c r="R18" s="290">
        <v>58</v>
      </c>
      <c r="S18" s="290">
        <v>58</v>
      </c>
      <c r="T18" s="290">
        <v>58</v>
      </c>
      <c r="U18" s="291">
        <f t="shared" si="1"/>
        <v>290</v>
      </c>
      <c r="V18" s="80">
        <f t="shared" si="2"/>
        <v>8120</v>
      </c>
      <c r="W18" s="204"/>
    </row>
    <row r="19" spans="1:23" ht="24">
      <c r="A19" s="286" t="s">
        <v>173</v>
      </c>
      <c r="B19" s="286" t="s">
        <v>203</v>
      </c>
      <c r="C19" s="286" t="s">
        <v>175</v>
      </c>
      <c r="D19" s="286" t="s">
        <v>86</v>
      </c>
      <c r="E19" s="286" t="s">
        <v>188</v>
      </c>
      <c r="F19" s="286">
        <v>48</v>
      </c>
      <c r="G19" s="286">
        <v>1</v>
      </c>
      <c r="H19" s="287">
        <v>40</v>
      </c>
      <c r="I19" s="288">
        <f t="shared" si="0"/>
        <v>1920</v>
      </c>
      <c r="J19" s="286" t="s">
        <v>177</v>
      </c>
      <c r="K19" s="286" t="s">
        <v>181</v>
      </c>
      <c r="L19" s="204"/>
      <c r="M19" s="204"/>
      <c r="N19" s="204"/>
      <c r="O19" s="204"/>
      <c r="P19" s="204"/>
      <c r="Q19" s="204"/>
      <c r="R19" s="204"/>
      <c r="S19" s="204"/>
      <c r="T19" s="204"/>
      <c r="U19" s="204"/>
      <c r="V19" s="293">
        <f>SUM(V8:V18)</f>
        <v>100000</v>
      </c>
      <c r="W19" s="204"/>
    </row>
    <row r="20" spans="1:23" ht="24">
      <c r="A20" s="292" t="s">
        <v>173</v>
      </c>
      <c r="B20" s="292" t="s">
        <v>204</v>
      </c>
      <c r="C20" s="286" t="s">
        <v>175</v>
      </c>
      <c r="D20" s="286" t="s">
        <v>210</v>
      </c>
      <c r="E20" s="286" t="s">
        <v>205</v>
      </c>
      <c r="F20" s="286">
        <v>35</v>
      </c>
      <c r="G20" s="286">
        <v>1</v>
      </c>
      <c r="H20" s="287">
        <v>32</v>
      </c>
      <c r="I20" s="288">
        <f t="shared" si="0"/>
        <v>1120</v>
      </c>
      <c r="J20" s="286" t="s">
        <v>177</v>
      </c>
      <c r="K20" s="286" t="s">
        <v>194</v>
      </c>
      <c r="L20" s="204"/>
      <c r="M20" s="204"/>
      <c r="N20" s="204"/>
      <c r="O20" s="204"/>
      <c r="P20" s="204"/>
      <c r="Q20" s="204"/>
      <c r="R20" s="204"/>
      <c r="S20" s="204"/>
      <c r="T20" s="204"/>
      <c r="U20" s="204"/>
      <c r="V20" s="204"/>
      <c r="W20" s="204"/>
    </row>
    <row r="21" spans="1:23" ht="24">
      <c r="A21" s="292" t="s">
        <v>206</v>
      </c>
      <c r="B21" s="292" t="s">
        <v>207</v>
      </c>
      <c r="C21" s="286" t="s">
        <v>175</v>
      </c>
      <c r="D21" s="286" t="s">
        <v>210</v>
      </c>
      <c r="E21" s="286" t="s">
        <v>208</v>
      </c>
      <c r="F21" s="286">
        <v>400</v>
      </c>
      <c r="G21" s="286">
        <v>1</v>
      </c>
      <c r="H21" s="287">
        <v>22</v>
      </c>
      <c r="I21" s="288">
        <f t="shared" si="0"/>
        <v>8800</v>
      </c>
      <c r="J21" s="286" t="s">
        <v>177</v>
      </c>
      <c r="K21" s="286" t="s">
        <v>194</v>
      </c>
      <c r="L21" s="204"/>
      <c r="M21" s="204"/>
      <c r="N21" s="204"/>
      <c r="O21" s="204"/>
      <c r="P21" s="204"/>
      <c r="Q21" s="204"/>
      <c r="R21" s="204"/>
      <c r="S21" s="204"/>
      <c r="T21" s="204"/>
      <c r="U21" s="204"/>
      <c r="V21" s="204"/>
      <c r="W21" s="204"/>
    </row>
    <row r="22" spans="1:23" ht="15.75" thickBot="1">
      <c r="A22" s="204"/>
      <c r="B22" s="204"/>
      <c r="C22" s="204"/>
      <c r="D22" s="204"/>
      <c r="E22" s="204"/>
      <c r="F22" s="204"/>
      <c r="G22" s="204"/>
      <c r="H22" s="204"/>
      <c r="I22" s="204"/>
      <c r="J22" s="204"/>
      <c r="K22" s="204"/>
      <c r="L22" s="204"/>
      <c r="M22" s="204"/>
      <c r="N22" s="204"/>
      <c r="O22" s="204"/>
      <c r="P22" s="204"/>
      <c r="Q22" s="204"/>
      <c r="R22" s="204"/>
      <c r="S22" s="204"/>
      <c r="T22" s="204"/>
      <c r="U22" s="204"/>
      <c r="V22" s="204"/>
      <c r="W22" s="204"/>
    </row>
    <row r="23" spans="1:23">
      <c r="A23" s="204"/>
      <c r="B23" s="204"/>
      <c r="C23" s="204"/>
      <c r="D23" s="204"/>
      <c r="E23" s="204"/>
      <c r="F23" s="204"/>
      <c r="G23" s="204"/>
      <c r="H23" s="204"/>
      <c r="I23" s="294" t="s">
        <v>239</v>
      </c>
      <c r="J23" s="204"/>
      <c r="K23" s="204"/>
      <c r="L23" s="204"/>
      <c r="M23" s="204"/>
      <c r="N23" s="204"/>
      <c r="O23" s="204"/>
      <c r="P23" s="204"/>
      <c r="Q23" s="204"/>
      <c r="R23" s="204"/>
      <c r="S23" s="204"/>
      <c r="T23" s="204"/>
      <c r="U23" s="204"/>
      <c r="V23" s="204"/>
      <c r="W23" s="204"/>
    </row>
    <row r="24" spans="1:23" ht="21" customHeight="1">
      <c r="A24" s="204"/>
      <c r="B24" s="204"/>
      <c r="C24" s="204"/>
      <c r="D24" s="204"/>
      <c r="E24" s="204"/>
      <c r="F24" s="204"/>
      <c r="G24" s="204"/>
      <c r="H24" s="204"/>
      <c r="I24" s="295"/>
      <c r="J24" s="204"/>
      <c r="K24" s="204"/>
      <c r="L24" s="204"/>
      <c r="M24" s="204"/>
      <c r="N24" s="204"/>
      <c r="O24" s="204"/>
      <c r="P24" s="204"/>
      <c r="Q24" s="204"/>
      <c r="R24" s="204"/>
      <c r="S24" s="204"/>
      <c r="T24" s="204"/>
      <c r="U24" s="204"/>
      <c r="V24" s="204"/>
      <c r="W24" s="204"/>
    </row>
    <row r="25" spans="1:23">
      <c r="A25" s="204"/>
      <c r="B25" s="204"/>
      <c r="C25" s="204"/>
      <c r="D25" s="204"/>
      <c r="E25" s="204"/>
      <c r="F25" s="204"/>
      <c r="G25" s="204"/>
      <c r="H25" s="204"/>
      <c r="I25" s="295"/>
      <c r="J25" s="204"/>
      <c r="K25" s="204"/>
      <c r="L25" s="204"/>
      <c r="M25" s="204"/>
      <c r="N25" s="204"/>
      <c r="O25" s="204"/>
      <c r="P25" s="204"/>
      <c r="Q25" s="204"/>
      <c r="R25" s="204"/>
      <c r="S25" s="204"/>
      <c r="T25" s="204"/>
      <c r="U25" s="204"/>
      <c r="V25" s="204"/>
      <c r="W25" s="204"/>
    </row>
    <row r="26" spans="1:23">
      <c r="A26" s="204"/>
      <c r="B26" s="204"/>
      <c r="C26" s="204"/>
      <c r="D26" s="204"/>
      <c r="E26" s="204"/>
      <c r="F26" s="204"/>
      <c r="G26" s="204"/>
      <c r="H26" s="204"/>
      <c r="I26" s="295"/>
      <c r="J26" s="204"/>
      <c r="K26" s="204"/>
      <c r="L26" s="204"/>
      <c r="M26" s="204"/>
      <c r="N26" s="204"/>
      <c r="O26" s="204"/>
      <c r="P26" s="204"/>
      <c r="Q26" s="204"/>
      <c r="R26" s="204"/>
      <c r="S26" s="204"/>
      <c r="T26" s="204"/>
      <c r="U26" s="204"/>
      <c r="V26" s="204"/>
      <c r="W26" s="204"/>
    </row>
    <row r="27" spans="1:23" ht="15.75" thickBot="1">
      <c r="A27" s="204"/>
      <c r="B27" s="204"/>
      <c r="C27" s="204"/>
      <c r="D27" s="204"/>
      <c r="E27" s="204"/>
      <c r="F27" s="204"/>
      <c r="G27" s="204"/>
      <c r="H27" s="204"/>
      <c r="I27" s="296"/>
      <c r="J27" s="204"/>
      <c r="K27" s="204"/>
      <c r="L27" s="204"/>
      <c r="M27" s="204"/>
      <c r="N27" s="204"/>
      <c r="O27" s="204"/>
      <c r="P27" s="204"/>
      <c r="Q27" s="204"/>
      <c r="R27" s="204"/>
      <c r="S27" s="204"/>
      <c r="T27" s="204"/>
      <c r="U27" s="204"/>
      <c r="V27" s="204"/>
      <c r="W27" s="204"/>
    </row>
    <row r="29" spans="1:23">
      <c r="E29"/>
      <c r="F29"/>
      <c r="G29"/>
    </row>
    <row r="30" spans="1:23">
      <c r="E30"/>
      <c r="F30"/>
      <c r="G30"/>
    </row>
    <row r="31" spans="1:23">
      <c r="E31"/>
      <c r="F31"/>
      <c r="G31"/>
    </row>
    <row r="32" spans="1:23">
      <c r="E32"/>
      <c r="F32"/>
      <c r="G32"/>
    </row>
    <row r="33" spans="5:7">
      <c r="E33"/>
      <c r="F33"/>
      <c r="G33"/>
    </row>
    <row r="34" spans="5:7">
      <c r="E34"/>
      <c r="F34"/>
      <c r="G34"/>
    </row>
    <row r="35" spans="5:7">
      <c r="E35"/>
      <c r="F35"/>
      <c r="G35"/>
    </row>
    <row r="36" spans="5:7">
      <c r="E36"/>
      <c r="F36"/>
      <c r="G36"/>
    </row>
    <row r="37" spans="5:7">
      <c r="E37"/>
      <c r="F37"/>
      <c r="G37"/>
    </row>
    <row r="38" spans="5:7">
      <c r="E38"/>
      <c r="F38"/>
      <c r="G38"/>
    </row>
    <row r="39" spans="5:7">
      <c r="E39"/>
      <c r="F39"/>
      <c r="G39"/>
    </row>
  </sheetData>
  <sheetProtection sheet="1" objects="1" scenarios="1" autoFilter="0"/>
  <autoFilter ref="A7:K21" xr:uid="{2D873F1D-8388-4565-824A-FA928E01BBBA}"/>
  <mergeCells count="12">
    <mergeCell ref="A12:A13"/>
    <mergeCell ref="B12:B13"/>
    <mergeCell ref="A1:K1"/>
    <mergeCell ref="A2:K3"/>
    <mergeCell ref="A5:E5"/>
    <mergeCell ref="A10:A11"/>
    <mergeCell ref="B10:B11"/>
    <mergeCell ref="I23:I27"/>
    <mergeCell ref="A14:A16"/>
    <mergeCell ref="B14:B16"/>
    <mergeCell ref="A20:A21"/>
    <mergeCell ref="B20:B21"/>
  </mergeCells>
  <conditionalFormatting sqref="P7:V7">
    <cfRule type="duplicateValues" dxfId="0" priority="1"/>
  </conditionalFormatting>
  <pageMargins left="0.7" right="0.7" top="0.75" bottom="0.75" header="0.3" footer="0.3"/>
  <pageSetup paperSize="9" orientation="landscape" r:id="rId1"/>
  <ignoredErrors>
    <ignoredError sqref="I5 I8:I12 V8:V14 I15:I22 V16:V1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7EC7-FC4E-497B-9A1B-123681E7FF26}">
  <dimension ref="A1:M68"/>
  <sheetViews>
    <sheetView workbookViewId="0">
      <pane xSplit="1" ySplit="11" topLeftCell="B12" activePane="bottomRight" state="frozen"/>
      <selection pane="topRight" activeCell="B1" sqref="B1"/>
      <selection pane="bottomLeft" activeCell="A10" sqref="A10"/>
      <selection pane="bottomRight" activeCell="K17" sqref="K17"/>
    </sheetView>
  </sheetViews>
  <sheetFormatPr defaultRowHeight="15" outlineLevelRow="1"/>
  <cols>
    <col min="1" max="1" width="2.140625" customWidth="1"/>
    <col min="2" max="2" width="6.5703125" customWidth="1"/>
    <col min="3" max="3" width="33.42578125" style="1" customWidth="1"/>
    <col min="4" max="4" width="15.28515625" customWidth="1"/>
    <col min="5" max="5" width="22.42578125" customWidth="1"/>
    <col min="6" max="7" width="15.28515625" customWidth="1"/>
    <col min="8" max="8" width="18.85546875" customWidth="1"/>
    <col min="9" max="9" width="15.28515625" customWidth="1"/>
    <col min="10" max="10" width="10.5703125" bestFit="1" customWidth="1"/>
    <col min="11" max="11" width="9.140625" customWidth="1"/>
    <col min="14" max="16" width="28.28515625" customWidth="1"/>
  </cols>
  <sheetData>
    <row r="1" spans="1:13" ht="21">
      <c r="C1" s="202" t="s">
        <v>292</v>
      </c>
    </row>
    <row r="2" spans="1:13">
      <c r="F2" s="191" t="s">
        <v>285</v>
      </c>
      <c r="G2" s="191"/>
    </row>
    <row r="3" spans="1:13" ht="28.15" customHeight="1" thickBot="1">
      <c r="C3" s="189" t="s">
        <v>8</v>
      </c>
      <c r="D3" s="190" t="s">
        <v>102</v>
      </c>
      <c r="F3" s="188" t="s">
        <v>283</v>
      </c>
      <c r="G3" s="188" t="s">
        <v>284</v>
      </c>
    </row>
    <row r="4" spans="1:13" ht="18.75">
      <c r="B4" s="44">
        <v>1</v>
      </c>
      <c r="C4" s="3" t="s">
        <v>9</v>
      </c>
      <c r="D4" s="25">
        <v>100000</v>
      </c>
      <c r="E4" s="2"/>
      <c r="F4" s="25">
        <f>+D4-D8</f>
        <v>95000</v>
      </c>
      <c r="G4" s="25">
        <f>+D8</f>
        <v>5000</v>
      </c>
      <c r="I4" s="7"/>
      <c r="J4" s="170" t="s">
        <v>239</v>
      </c>
      <c r="K4" s="171"/>
      <c r="L4" s="172"/>
    </row>
    <row r="5" spans="1:13" ht="18.75">
      <c r="B5" s="44">
        <v>2</v>
      </c>
      <c r="C5" s="3" t="s">
        <v>10</v>
      </c>
      <c r="D5" s="25">
        <f>+D4*0.4</f>
        <v>40000</v>
      </c>
      <c r="E5" s="2"/>
      <c r="F5" s="25">
        <f>+F4*0.4</f>
        <v>38000</v>
      </c>
      <c r="G5" s="25">
        <f>+G4*0.4</f>
        <v>2000</v>
      </c>
      <c r="J5" s="173"/>
      <c r="K5" s="174"/>
      <c r="L5" s="175"/>
    </row>
    <row r="6" spans="1:13" ht="40.5">
      <c r="B6" s="44">
        <v>3</v>
      </c>
      <c r="C6" s="3" t="s">
        <v>100</v>
      </c>
      <c r="D6" s="26">
        <f>SUM(D4:D5)</f>
        <v>140000</v>
      </c>
      <c r="E6" s="192" t="s">
        <v>286</v>
      </c>
      <c r="F6" s="26">
        <f>SUM(F4:F5)</f>
        <v>133000</v>
      </c>
      <c r="G6" s="26">
        <f>SUM(G4:G5)</f>
        <v>7000</v>
      </c>
      <c r="J6" s="173"/>
      <c r="K6" s="174"/>
      <c r="L6" s="175"/>
    </row>
    <row r="7" spans="1:13" ht="18.75">
      <c r="B7" s="43"/>
      <c r="C7" s="3" t="s">
        <v>123</v>
      </c>
      <c r="D7" s="81">
        <v>0.05</v>
      </c>
      <c r="E7" s="2"/>
      <c r="F7" s="81"/>
      <c r="G7" s="81"/>
      <c r="J7" s="173"/>
      <c r="K7" s="174"/>
      <c r="L7" s="175"/>
    </row>
    <row r="8" spans="1:13" ht="19.5" thickBot="1">
      <c r="B8" s="43"/>
      <c r="C8" s="3" t="s">
        <v>21</v>
      </c>
      <c r="D8" s="25">
        <f>+D4*D7</f>
        <v>5000</v>
      </c>
      <c r="E8" s="2"/>
      <c r="F8" s="25"/>
      <c r="G8" s="25"/>
      <c r="J8" s="162"/>
      <c r="K8" s="163"/>
      <c r="L8" s="164"/>
    </row>
    <row r="9" spans="1:13" ht="18.75">
      <c r="B9" s="43"/>
      <c r="C9" s="3" t="s">
        <v>11</v>
      </c>
      <c r="D9" s="25">
        <f>+D8*1.4</f>
        <v>7000</v>
      </c>
      <c r="E9" s="2"/>
      <c r="F9" s="25"/>
      <c r="G9" s="25"/>
    </row>
    <row r="10" spans="1:13" ht="29.25">
      <c r="B10" s="44">
        <v>4</v>
      </c>
      <c r="C10" s="3" t="s">
        <v>101</v>
      </c>
      <c r="D10" s="26">
        <f>+D6-D9</f>
        <v>133000</v>
      </c>
      <c r="E10" s="192" t="s">
        <v>287</v>
      </c>
      <c r="F10" s="26"/>
      <c r="G10" s="26"/>
    </row>
    <row r="11" spans="1:13" ht="6" customHeight="1">
      <c r="A11" s="82"/>
      <c r="B11" s="82"/>
      <c r="C11" s="83"/>
      <c r="D11" s="83"/>
      <c r="E11" s="82"/>
      <c r="F11" s="82"/>
      <c r="G11" s="82"/>
      <c r="H11" s="82"/>
      <c r="I11" s="82"/>
      <c r="J11" s="82"/>
      <c r="K11" s="82"/>
      <c r="L11" s="82"/>
      <c r="M11" s="82"/>
    </row>
    <row r="12" spans="1:13" ht="28.15" customHeight="1" outlineLevel="1">
      <c r="C12" s="84" t="s">
        <v>98</v>
      </c>
      <c r="D12" s="84"/>
    </row>
    <row r="13" spans="1:13" outlineLevel="1">
      <c r="C13" s="2"/>
      <c r="D13" s="2"/>
    </row>
    <row r="14" spans="1:13" outlineLevel="1">
      <c r="C14" s="169" t="s">
        <v>247</v>
      </c>
      <c r="D14" s="85">
        <v>45931</v>
      </c>
      <c r="E14" s="85">
        <v>45962</v>
      </c>
      <c r="F14" s="85">
        <v>45992</v>
      </c>
      <c r="G14" s="85">
        <v>46023</v>
      </c>
      <c r="H14" s="85">
        <v>46054</v>
      </c>
    </row>
    <row r="15" spans="1:13" outlineLevel="1">
      <c r="C15" s="169"/>
      <c r="D15" s="86">
        <v>66</v>
      </c>
      <c r="E15" s="86">
        <v>70</v>
      </c>
      <c r="F15" s="86">
        <v>66</v>
      </c>
      <c r="G15" s="86">
        <v>66</v>
      </c>
      <c r="H15" s="86">
        <v>66</v>
      </c>
    </row>
    <row r="16" spans="1:13" outlineLevel="1">
      <c r="D16" s="2"/>
    </row>
    <row r="17" spans="1:13" ht="30" outlineLevel="1">
      <c r="C17" s="87" t="s">
        <v>112</v>
      </c>
      <c r="D17" s="88" t="s">
        <v>111</v>
      </c>
    </row>
    <row r="18" spans="1:13" outlineLevel="1">
      <c r="D18" s="2"/>
    </row>
    <row r="19" spans="1:13" outlineLevel="1">
      <c r="C19" s="84" t="s">
        <v>103</v>
      </c>
      <c r="D19" s="57"/>
      <c r="E19" s="50"/>
    </row>
    <row r="20" spans="1:13" outlineLevel="1">
      <c r="C20" s="87" t="s">
        <v>0</v>
      </c>
      <c r="D20" s="89">
        <v>13.600000000000001</v>
      </c>
      <c r="F20" s="90"/>
    </row>
    <row r="21" spans="1:13" outlineLevel="1">
      <c r="C21" s="87" t="s">
        <v>1</v>
      </c>
      <c r="D21" s="89">
        <v>4</v>
      </c>
      <c r="E21" s="203" t="s">
        <v>291</v>
      </c>
      <c r="F21" s="91" t="s">
        <v>289</v>
      </c>
    </row>
    <row r="22" spans="1:13" outlineLevel="1">
      <c r="C22" s="87" t="s">
        <v>158</v>
      </c>
      <c r="D22" s="89">
        <v>1.35</v>
      </c>
      <c r="E22" s="203"/>
      <c r="F22" s="91" t="s">
        <v>290</v>
      </c>
    </row>
    <row r="23" spans="1:13" outlineLevel="1">
      <c r="C23" s="87" t="s">
        <v>99</v>
      </c>
      <c r="D23" s="89">
        <v>1.05</v>
      </c>
      <c r="E23" s="203"/>
      <c r="F23" s="264" t="s">
        <v>159</v>
      </c>
      <c r="G23" s="264"/>
      <c r="H23" s="264"/>
      <c r="I23" s="264"/>
      <c r="J23" s="264"/>
      <c r="K23" s="264"/>
      <c r="L23" s="264"/>
    </row>
    <row r="24" spans="1:13" outlineLevel="1">
      <c r="C24" s="92" t="s">
        <v>2</v>
      </c>
      <c r="D24" s="93">
        <v>20</v>
      </c>
      <c r="F24" s="90"/>
    </row>
    <row r="25" spans="1:13" outlineLevel="1">
      <c r="C25" s="94"/>
      <c r="D25" s="95"/>
      <c r="F25" s="90"/>
    </row>
    <row r="26" spans="1:13" ht="5.45" customHeight="1" outlineLevel="1">
      <c r="A26" s="82"/>
      <c r="B26" s="82"/>
      <c r="C26" s="83"/>
      <c r="D26" s="83"/>
      <c r="E26" s="82"/>
      <c r="F26" s="82"/>
      <c r="G26" s="82"/>
      <c r="H26" s="82"/>
      <c r="I26" s="82"/>
      <c r="J26" s="82"/>
      <c r="K26" s="82"/>
      <c r="L26" s="82"/>
      <c r="M26" s="82"/>
    </row>
    <row r="27" spans="1:13">
      <c r="D27" s="96"/>
    </row>
    <row r="28" spans="1:13" ht="21">
      <c r="C28" s="202" t="s">
        <v>293</v>
      </c>
      <c r="D28" s="96"/>
    </row>
    <row r="29" spans="1:13">
      <c r="D29" s="96"/>
    </row>
    <row r="30" spans="1:13" ht="42.6" customHeight="1">
      <c r="C30" s="97" t="s">
        <v>104</v>
      </c>
      <c r="D30" s="98" t="s">
        <v>5</v>
      </c>
      <c r="E30" s="98" t="s">
        <v>4</v>
      </c>
      <c r="H30" s="99" t="s">
        <v>7</v>
      </c>
      <c r="I30" s="100" t="s">
        <v>5</v>
      </c>
      <c r="J30" s="100" t="s">
        <v>4</v>
      </c>
    </row>
    <row r="31" spans="1:13" ht="45">
      <c r="C31" s="195" t="s">
        <v>143</v>
      </c>
      <c r="D31" s="196">
        <f>+D15*D24</f>
        <v>1320</v>
      </c>
      <c r="E31" s="197">
        <v>1000</v>
      </c>
      <c r="F31" s="194" t="s">
        <v>288</v>
      </c>
      <c r="G31" s="193"/>
      <c r="H31" s="195" t="s">
        <v>248</v>
      </c>
      <c r="I31" s="196">
        <v>24000</v>
      </c>
      <c r="J31" s="196">
        <v>22642</v>
      </c>
      <c r="K31" s="101"/>
    </row>
    <row r="32" spans="1:13" ht="45">
      <c r="C32" s="195" t="s">
        <v>144</v>
      </c>
      <c r="D32" s="196">
        <f>+E15*D24</f>
        <v>1400</v>
      </c>
      <c r="E32" s="196">
        <v>1400</v>
      </c>
      <c r="H32" s="195" t="s">
        <v>249</v>
      </c>
      <c r="I32" s="196">
        <v>16000</v>
      </c>
      <c r="J32" s="196">
        <v>15358</v>
      </c>
    </row>
    <row r="33" spans="1:13">
      <c r="C33" s="195" t="s">
        <v>145</v>
      </c>
      <c r="D33" s="196">
        <f>+F15*D24</f>
        <v>1320</v>
      </c>
      <c r="E33" s="196">
        <v>1320</v>
      </c>
      <c r="H33" s="195"/>
      <c r="I33" s="196"/>
      <c r="J33" s="196"/>
    </row>
    <row r="34" spans="1:13">
      <c r="C34" s="195" t="s">
        <v>146</v>
      </c>
      <c r="D34" s="196">
        <f>+G15*D24</f>
        <v>1320</v>
      </c>
      <c r="E34" s="196">
        <v>1320</v>
      </c>
      <c r="H34" s="195"/>
      <c r="I34" s="196"/>
      <c r="J34" s="196"/>
    </row>
    <row r="35" spans="1:13">
      <c r="C35" s="195" t="s">
        <v>147</v>
      </c>
      <c r="D35" s="196">
        <f>+H15*D24</f>
        <v>1320</v>
      </c>
      <c r="E35" s="196">
        <v>1320</v>
      </c>
      <c r="H35" s="195"/>
      <c r="I35" s="196"/>
      <c r="J35" s="196"/>
    </row>
    <row r="36" spans="1:13">
      <c r="C36" s="198" t="s">
        <v>106</v>
      </c>
      <c r="D36" s="199" t="s">
        <v>106</v>
      </c>
      <c r="E36" s="199" t="s">
        <v>106</v>
      </c>
      <c r="H36" s="195"/>
      <c r="I36" s="196"/>
      <c r="J36" s="196"/>
    </row>
    <row r="37" spans="1:13">
      <c r="C37" s="195" t="s">
        <v>105</v>
      </c>
      <c r="D37" s="199" t="s">
        <v>106</v>
      </c>
      <c r="E37" s="199" t="s">
        <v>106</v>
      </c>
      <c r="H37" s="195"/>
      <c r="I37" s="196"/>
      <c r="J37" s="196"/>
    </row>
    <row r="38" spans="1:13">
      <c r="C38" s="198" t="s">
        <v>106</v>
      </c>
      <c r="D38" s="199" t="s">
        <v>106</v>
      </c>
      <c r="E38" s="199" t="s">
        <v>106</v>
      </c>
      <c r="H38" s="195"/>
      <c r="I38" s="196"/>
      <c r="J38" s="196"/>
    </row>
    <row r="39" spans="1:13">
      <c r="C39" s="200" t="s">
        <v>6</v>
      </c>
      <c r="D39" s="201">
        <v>100000</v>
      </c>
      <c r="E39" s="201">
        <f>+D39*0.95</f>
        <v>95000</v>
      </c>
      <c r="H39" s="200" t="s">
        <v>6</v>
      </c>
      <c r="I39" s="201">
        <f>SUM(I31:I38)</f>
        <v>40000</v>
      </c>
      <c r="J39" s="201">
        <f>SUM(J31:J38)</f>
        <v>38000</v>
      </c>
    </row>
    <row r="40" spans="1:13" ht="18.75">
      <c r="D40" s="105" t="s">
        <v>107</v>
      </c>
      <c r="E40" s="96"/>
      <c r="H40" s="94"/>
      <c r="I40" s="105" t="s">
        <v>108</v>
      </c>
      <c r="J40" s="104"/>
    </row>
    <row r="42" spans="1:13" ht="46.5" customHeight="1">
      <c r="C42" s="106" t="s">
        <v>114</v>
      </c>
      <c r="D42" s="107" t="s">
        <v>5</v>
      </c>
      <c r="E42" s="107" t="s">
        <v>4</v>
      </c>
      <c r="G42" s="176" t="s">
        <v>282</v>
      </c>
      <c r="H42" s="176"/>
      <c r="I42" s="176"/>
      <c r="J42" s="176"/>
      <c r="K42" s="176"/>
      <c r="L42" s="176"/>
    </row>
    <row r="43" spans="1:13">
      <c r="C43" s="94"/>
      <c r="D43" s="104">
        <f>+D39+I39</f>
        <v>140000</v>
      </c>
      <c r="E43" s="104">
        <f>+E39+J39</f>
        <v>133000</v>
      </c>
    </row>
    <row r="44" spans="1:13" ht="18.75">
      <c r="C44" s="94"/>
      <c r="D44" s="105" t="s">
        <v>109</v>
      </c>
      <c r="E44" s="105" t="s">
        <v>110</v>
      </c>
    </row>
    <row r="45" spans="1:13" ht="18.75">
      <c r="C45" s="94"/>
      <c r="D45" s="105"/>
      <c r="E45" s="105"/>
    </row>
    <row r="46" spans="1:13" ht="6" customHeight="1">
      <c r="A46" s="82"/>
      <c r="B46" s="82"/>
      <c r="C46" s="83"/>
      <c r="D46" s="83"/>
      <c r="E46" s="82"/>
      <c r="F46" s="82"/>
      <c r="G46" s="82"/>
      <c r="H46" s="82"/>
      <c r="I46" s="82"/>
      <c r="J46" s="82"/>
      <c r="K46" s="82"/>
      <c r="L46" s="82"/>
      <c r="M46" s="82"/>
    </row>
    <row r="47" spans="1:13" ht="30">
      <c r="C47" s="97" t="s">
        <v>117</v>
      </c>
      <c r="D47" s="108" t="s">
        <v>19</v>
      </c>
      <c r="E47" s="108" t="s">
        <v>12</v>
      </c>
      <c r="F47" s="169" t="s">
        <v>20</v>
      </c>
      <c r="G47" s="169"/>
      <c r="H47" s="169"/>
      <c r="I47" s="169"/>
      <c r="J47" s="169"/>
      <c r="K47" s="169"/>
      <c r="L47" s="169"/>
    </row>
    <row r="48" spans="1:13">
      <c r="C48" s="1" t="s">
        <v>96</v>
      </c>
      <c r="D48" s="96">
        <v>1320.0000000000002</v>
      </c>
      <c r="E48" s="96"/>
      <c r="F48" s="169"/>
      <c r="G48" s="169"/>
      <c r="H48" s="169"/>
      <c r="I48" s="169"/>
      <c r="J48" s="169"/>
      <c r="K48" s="169"/>
      <c r="L48" s="169"/>
    </row>
    <row r="49" spans="1:13">
      <c r="C49" s="1" t="s">
        <v>105</v>
      </c>
      <c r="D49" s="103" t="s">
        <v>106</v>
      </c>
      <c r="E49" s="96"/>
      <c r="F49" s="169"/>
      <c r="G49" s="169"/>
      <c r="H49" s="169"/>
      <c r="I49" s="169"/>
      <c r="J49" s="169"/>
      <c r="K49" s="169"/>
      <c r="L49" s="169"/>
    </row>
    <row r="50" spans="1:13">
      <c r="C50" s="1" t="s">
        <v>97</v>
      </c>
      <c r="D50" s="96">
        <v>1400</v>
      </c>
      <c r="E50" s="96"/>
      <c r="F50" s="169"/>
      <c r="G50" s="169"/>
      <c r="H50" s="169"/>
      <c r="I50" s="169"/>
      <c r="J50" s="169"/>
      <c r="K50" s="169"/>
      <c r="L50" s="169"/>
    </row>
    <row r="51" spans="1:13">
      <c r="C51" s="1" t="s">
        <v>3</v>
      </c>
      <c r="D51" s="96">
        <v>1320.0000000000002</v>
      </c>
      <c r="E51" s="96"/>
      <c r="F51" s="169"/>
      <c r="G51" s="169"/>
      <c r="H51" s="169"/>
      <c r="I51" s="169"/>
      <c r="J51" s="169"/>
      <c r="K51" s="169"/>
      <c r="L51" s="169"/>
    </row>
    <row r="52" spans="1:13">
      <c r="C52" s="1" t="s">
        <v>105</v>
      </c>
      <c r="D52" s="103" t="s">
        <v>106</v>
      </c>
      <c r="E52" s="96"/>
      <c r="F52" s="169"/>
      <c r="G52" s="169"/>
      <c r="H52" s="169"/>
      <c r="I52" s="169"/>
      <c r="J52" s="169"/>
      <c r="K52" s="169"/>
      <c r="L52" s="169"/>
    </row>
    <row r="53" spans="1:13">
      <c r="C53" s="1" t="s">
        <v>105</v>
      </c>
      <c r="D53" s="103" t="s">
        <v>106</v>
      </c>
      <c r="E53" s="104"/>
      <c r="F53" s="169"/>
      <c r="G53" s="169"/>
      <c r="H53" s="169"/>
      <c r="I53" s="169"/>
      <c r="J53" s="169"/>
      <c r="K53" s="169"/>
      <c r="L53" s="169"/>
    </row>
    <row r="54" spans="1:13">
      <c r="C54" s="94" t="str">
        <f>+C39</f>
        <v>totali</v>
      </c>
      <c r="D54" s="104">
        <v>100000</v>
      </c>
    </row>
    <row r="55" spans="1:13" ht="18.75">
      <c r="D55" s="105" t="s">
        <v>107</v>
      </c>
    </row>
    <row r="56" spans="1:13" ht="18.75">
      <c r="D56" s="105"/>
    </row>
    <row r="57" spans="1:13" ht="6" customHeight="1">
      <c r="A57" s="82"/>
      <c r="B57" s="82"/>
      <c r="C57" s="83"/>
      <c r="D57" s="83"/>
      <c r="E57" s="82"/>
      <c r="F57" s="82"/>
      <c r="G57" s="82"/>
      <c r="H57" s="82"/>
      <c r="I57" s="82"/>
      <c r="J57" s="82"/>
      <c r="K57" s="82"/>
      <c r="L57" s="82"/>
      <c r="M57" s="82"/>
    </row>
    <row r="58" spans="1:13">
      <c r="C58" s="97" t="s">
        <v>13</v>
      </c>
      <c r="D58" s="108"/>
      <c r="E58" s="108"/>
      <c r="F58" s="169" t="s">
        <v>115</v>
      </c>
      <c r="G58" s="169"/>
      <c r="H58" s="169"/>
      <c r="I58" s="169"/>
      <c r="J58" s="169"/>
      <c r="K58" s="169"/>
      <c r="L58" s="169"/>
    </row>
    <row r="59" spans="1:13">
      <c r="C59" s="1" t="s">
        <v>14</v>
      </c>
      <c r="D59" s="96">
        <v>6680</v>
      </c>
      <c r="F59" s="169"/>
      <c r="G59" s="169"/>
      <c r="H59" s="169"/>
      <c r="I59" s="169"/>
      <c r="J59" s="169"/>
      <c r="K59" s="169"/>
      <c r="L59" s="169"/>
    </row>
    <row r="60" spans="1:13">
      <c r="C60" s="1" t="s">
        <v>15</v>
      </c>
      <c r="D60" s="96">
        <v>18480</v>
      </c>
      <c r="F60" s="169"/>
      <c r="G60" s="169"/>
      <c r="H60" s="169"/>
      <c r="I60" s="169"/>
      <c r="J60" s="169"/>
      <c r="K60" s="169"/>
      <c r="L60" s="169"/>
    </row>
    <row r="61" spans="1:13">
      <c r="C61" s="1" t="s">
        <v>16</v>
      </c>
      <c r="D61" s="103" t="s">
        <v>106</v>
      </c>
      <c r="F61" s="169"/>
      <c r="G61" s="169"/>
      <c r="H61" s="169"/>
      <c r="I61" s="169"/>
      <c r="J61" s="169"/>
      <c r="K61" s="169"/>
      <c r="L61" s="169"/>
    </row>
    <row r="62" spans="1:13">
      <c r="C62" s="102" t="s">
        <v>106</v>
      </c>
      <c r="D62" s="103" t="s">
        <v>106</v>
      </c>
      <c r="F62" s="169"/>
      <c r="G62" s="169"/>
      <c r="H62" s="169"/>
      <c r="I62" s="169"/>
      <c r="J62" s="169"/>
      <c r="K62" s="169"/>
      <c r="L62" s="169"/>
    </row>
    <row r="63" spans="1:13" ht="45">
      <c r="C63" s="1" t="s">
        <v>17</v>
      </c>
      <c r="D63" s="96">
        <v>40000</v>
      </c>
      <c r="E63" s="101" t="s">
        <v>18</v>
      </c>
      <c r="F63" s="169"/>
      <c r="G63" s="169"/>
      <c r="H63" s="169"/>
      <c r="I63" s="169"/>
      <c r="J63" s="169"/>
      <c r="K63" s="169"/>
      <c r="L63" s="169"/>
    </row>
    <row r="64" spans="1:13">
      <c r="C64" s="94" t="s">
        <v>113</v>
      </c>
      <c r="D64" s="104">
        <v>140000</v>
      </c>
      <c r="F64" s="169"/>
      <c r="G64" s="169"/>
      <c r="H64" s="169"/>
      <c r="I64" s="169"/>
      <c r="J64" s="169"/>
      <c r="K64" s="169"/>
      <c r="L64" s="169"/>
    </row>
    <row r="65" spans="4:12" ht="18.75">
      <c r="D65" s="105" t="s">
        <v>109</v>
      </c>
    </row>
    <row r="66" spans="4:12">
      <c r="F66" s="168" t="s">
        <v>116</v>
      </c>
      <c r="G66" s="168"/>
      <c r="H66" s="168"/>
      <c r="I66" s="168"/>
      <c r="J66" s="168"/>
      <c r="K66" s="168"/>
      <c r="L66" s="168"/>
    </row>
    <row r="67" spans="4:12">
      <c r="F67" s="168"/>
      <c r="G67" s="168"/>
      <c r="H67" s="168"/>
      <c r="I67" s="168"/>
      <c r="J67" s="168"/>
      <c r="K67" s="168"/>
      <c r="L67" s="168"/>
    </row>
    <row r="68" spans="4:12">
      <c r="F68" s="168"/>
      <c r="G68" s="168"/>
      <c r="H68" s="168"/>
      <c r="I68" s="168"/>
      <c r="J68" s="168"/>
      <c r="K68" s="168"/>
      <c r="L68" s="168"/>
    </row>
  </sheetData>
  <sheetProtection sheet="1" objects="1" scenarios="1"/>
  <mergeCells count="10">
    <mergeCell ref="F2:G2"/>
    <mergeCell ref="F31:G31"/>
    <mergeCell ref="E21:E23"/>
    <mergeCell ref="F23:L23"/>
    <mergeCell ref="F66:L68"/>
    <mergeCell ref="C14:C15"/>
    <mergeCell ref="J4:L8"/>
    <mergeCell ref="G42:L42"/>
    <mergeCell ref="F47:L53"/>
    <mergeCell ref="F58:L64"/>
  </mergeCells>
  <hyperlinks>
    <hyperlink ref="F23" r:id="rId1" xr:uid="{EFF8373A-9611-49ED-9FA5-D21A5F47F417}"/>
  </hyperlinks>
  <pageMargins left="0.7" right="0.7" top="0.75" bottom="0.75" header="0.3" footer="0.3"/>
  <pageSetup paperSize="9" orientation="landscape" r:id="rId2"/>
  <ignoredErrors>
    <ignoredError sqref="D40 D44:E44 D17 D65"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86D60-EC71-46A6-9A29-C6369AD62A60}">
  <dimension ref="A1:Q81"/>
  <sheetViews>
    <sheetView workbookViewId="0">
      <pane ySplit="3" topLeftCell="A4" activePane="bottomLeft" state="frozen"/>
      <selection pane="bottomLeft" activeCell="N16" sqref="N16"/>
    </sheetView>
  </sheetViews>
  <sheetFormatPr defaultRowHeight="15" outlineLevelRow="1"/>
  <cols>
    <col min="1" max="1" width="22" customWidth="1"/>
    <col min="2" max="2" width="11.7109375" bestFit="1" customWidth="1"/>
    <col min="4" max="5" width="12.85546875" customWidth="1"/>
    <col min="6" max="8" width="13.7109375" customWidth="1"/>
    <col min="9" max="9" width="1.140625" customWidth="1"/>
    <col min="10" max="10" width="15.5703125" customWidth="1"/>
    <col min="11" max="11" width="18.28515625" customWidth="1"/>
    <col min="12" max="12" width="15.7109375" customWidth="1"/>
  </cols>
  <sheetData>
    <row r="1" spans="1:17" ht="21">
      <c r="C1" s="35" t="s">
        <v>28</v>
      </c>
      <c r="D1" s="35" t="s">
        <v>29</v>
      </c>
      <c r="E1" s="35" t="s">
        <v>30</v>
      </c>
      <c r="F1" s="35" t="s">
        <v>31</v>
      </c>
      <c r="G1" s="35" t="s">
        <v>32</v>
      </c>
      <c r="H1" s="35" t="s">
        <v>33</v>
      </c>
      <c r="I1" s="32"/>
      <c r="J1" s="35" t="s">
        <v>43</v>
      </c>
      <c r="K1" s="35" t="s">
        <v>44</v>
      </c>
      <c r="L1" s="35" t="s">
        <v>45</v>
      </c>
    </row>
    <row r="2" spans="1:17">
      <c r="C2" s="10"/>
      <c r="D2" s="10"/>
      <c r="E2" s="10"/>
      <c r="F2" s="16" t="s">
        <v>48</v>
      </c>
      <c r="G2" s="16" t="s">
        <v>49</v>
      </c>
      <c r="H2" s="10"/>
      <c r="I2" s="19"/>
      <c r="J2" s="16" t="s">
        <v>50</v>
      </c>
      <c r="K2" s="16" t="s">
        <v>51</v>
      </c>
      <c r="L2" s="16" t="s">
        <v>52</v>
      </c>
    </row>
    <row r="3" spans="1:17" ht="40.5">
      <c r="A3" s="20"/>
      <c r="B3" s="33" t="s">
        <v>211</v>
      </c>
      <c r="C3" s="38" t="s">
        <v>25</v>
      </c>
      <c r="D3" s="33" t="s">
        <v>23</v>
      </c>
      <c r="E3" s="33" t="s">
        <v>24</v>
      </c>
      <c r="F3" s="39" t="s">
        <v>26</v>
      </c>
      <c r="G3" s="39" t="s">
        <v>27</v>
      </c>
      <c r="H3" s="39" t="s">
        <v>34</v>
      </c>
      <c r="I3" s="34"/>
      <c r="J3" s="33" t="s">
        <v>41</v>
      </c>
      <c r="K3" s="33" t="s">
        <v>40</v>
      </c>
      <c r="L3" s="33" t="s">
        <v>42</v>
      </c>
    </row>
    <row r="4" spans="1:17" ht="15.75" outlineLevel="1" thickBot="1">
      <c r="A4" s="21" t="s">
        <v>54</v>
      </c>
      <c r="B4" s="21"/>
      <c r="C4" s="36"/>
      <c r="D4" s="36"/>
      <c r="E4" s="36"/>
      <c r="F4" s="36"/>
      <c r="G4" s="36"/>
      <c r="H4" s="36"/>
      <c r="I4" s="37"/>
      <c r="J4" s="36"/>
      <c r="K4" s="36"/>
      <c r="L4" s="36"/>
    </row>
    <row r="5" spans="1:17" outlineLevel="1">
      <c r="A5" t="s">
        <v>14</v>
      </c>
      <c r="B5" t="s">
        <v>85</v>
      </c>
      <c r="C5" s="11">
        <v>20</v>
      </c>
      <c r="D5" s="10">
        <v>172</v>
      </c>
      <c r="E5" s="10">
        <v>66</v>
      </c>
      <c r="F5" s="11">
        <f>+C5*D5</f>
        <v>3440</v>
      </c>
      <c r="G5" s="11">
        <f>+C5*E5</f>
        <v>1320</v>
      </c>
      <c r="H5" s="11">
        <v>1000</v>
      </c>
      <c r="I5" s="17"/>
      <c r="J5" s="11">
        <f>+H5</f>
        <v>1000</v>
      </c>
      <c r="K5" s="11">
        <f>+G5-J5</f>
        <v>320</v>
      </c>
      <c r="L5" s="11">
        <f>+J5+K5</f>
        <v>1320</v>
      </c>
      <c r="O5" s="60"/>
      <c r="P5" s="61"/>
      <c r="Q5" s="62"/>
    </row>
    <row r="6" spans="1:17" outlineLevel="1">
      <c r="A6" t="s">
        <v>15</v>
      </c>
      <c r="B6" t="s">
        <v>85</v>
      </c>
      <c r="C6" s="11">
        <v>22</v>
      </c>
      <c r="D6" s="10">
        <v>168</v>
      </c>
      <c r="E6" s="10">
        <v>168</v>
      </c>
      <c r="F6" s="11">
        <f t="shared" ref="F6:F15" si="0">+C6*D6</f>
        <v>3696</v>
      </c>
      <c r="G6" s="11">
        <f t="shared" ref="G6:G15" si="1">+C6*E6</f>
        <v>3696</v>
      </c>
      <c r="H6" s="11">
        <v>3696</v>
      </c>
      <c r="I6" s="17"/>
      <c r="J6" s="11">
        <f t="shared" ref="J6:J7" si="2">+H6</f>
        <v>3696</v>
      </c>
      <c r="K6" s="11">
        <f>+G6-J6</f>
        <v>0</v>
      </c>
      <c r="L6" s="11">
        <f t="shared" ref="L6:L15" si="3">+J6+K6</f>
        <v>3696</v>
      </c>
      <c r="O6" s="63"/>
      <c r="Q6" s="64"/>
    </row>
    <row r="7" spans="1:17" outlineLevel="1">
      <c r="A7" t="s">
        <v>16</v>
      </c>
      <c r="B7" t="s">
        <v>86</v>
      </c>
      <c r="C7" s="11">
        <v>25</v>
      </c>
      <c r="D7" s="10">
        <v>45</v>
      </c>
      <c r="E7" s="10">
        <v>45</v>
      </c>
      <c r="F7" s="11">
        <f t="shared" si="0"/>
        <v>1125</v>
      </c>
      <c r="G7" s="11">
        <f t="shared" si="1"/>
        <v>1125</v>
      </c>
      <c r="H7" s="11">
        <v>1000</v>
      </c>
      <c r="I7" s="17"/>
      <c r="J7" s="11">
        <f t="shared" si="2"/>
        <v>1000</v>
      </c>
      <c r="K7" s="11">
        <f t="shared" ref="K7:K15" si="4">+G7-J7</f>
        <v>125</v>
      </c>
      <c r="L7" s="11">
        <f t="shared" si="3"/>
        <v>1125</v>
      </c>
      <c r="O7" s="63"/>
      <c r="Q7" s="64"/>
    </row>
    <row r="8" spans="1:17" outlineLevel="1">
      <c r="A8" t="s">
        <v>22</v>
      </c>
      <c r="B8" t="s">
        <v>86</v>
      </c>
      <c r="C8" s="11">
        <v>40</v>
      </c>
      <c r="D8" s="10">
        <v>20</v>
      </c>
      <c r="E8" s="10">
        <v>20</v>
      </c>
      <c r="F8" s="11">
        <f t="shared" si="0"/>
        <v>800</v>
      </c>
      <c r="G8" s="11">
        <f>+C8*E8</f>
        <v>800</v>
      </c>
      <c r="H8" s="11">
        <v>800</v>
      </c>
      <c r="I8" s="17"/>
      <c r="J8" s="11">
        <f t="shared" ref="J8:J15" si="5">+H8</f>
        <v>800</v>
      </c>
      <c r="K8" s="11">
        <f t="shared" si="4"/>
        <v>0</v>
      </c>
      <c r="L8" s="11">
        <f t="shared" si="3"/>
        <v>800</v>
      </c>
      <c r="O8" s="63"/>
      <c r="Q8" s="64"/>
    </row>
    <row r="9" spans="1:17" ht="15.75" outlineLevel="1" thickBot="1">
      <c r="A9" t="s">
        <v>35</v>
      </c>
      <c r="B9" t="s">
        <v>86</v>
      </c>
      <c r="C9" s="11">
        <v>25</v>
      </c>
      <c r="D9" s="10">
        <v>15</v>
      </c>
      <c r="E9" s="10">
        <v>15</v>
      </c>
      <c r="F9" s="11">
        <f t="shared" si="0"/>
        <v>375</v>
      </c>
      <c r="G9" s="11">
        <f t="shared" si="1"/>
        <v>375</v>
      </c>
      <c r="H9" s="11">
        <v>320</v>
      </c>
      <c r="I9" s="17"/>
      <c r="J9" s="11">
        <f t="shared" si="5"/>
        <v>320</v>
      </c>
      <c r="K9" s="11">
        <f t="shared" si="4"/>
        <v>55</v>
      </c>
      <c r="L9" s="11">
        <f t="shared" si="3"/>
        <v>375</v>
      </c>
      <c r="O9" s="162" t="s">
        <v>239</v>
      </c>
      <c r="P9" s="163"/>
      <c r="Q9" s="164"/>
    </row>
    <row r="10" spans="1:17" outlineLevel="1">
      <c r="A10" t="s">
        <v>36</v>
      </c>
      <c r="B10" t="s">
        <v>85</v>
      </c>
      <c r="C10" s="11">
        <v>18</v>
      </c>
      <c r="D10" s="10">
        <v>165</v>
      </c>
      <c r="E10" s="10">
        <v>70</v>
      </c>
      <c r="F10" s="11">
        <f t="shared" si="0"/>
        <v>2970</v>
      </c>
      <c r="G10" s="11">
        <f t="shared" si="1"/>
        <v>1260</v>
      </c>
      <c r="H10" s="11">
        <v>0</v>
      </c>
      <c r="I10" s="17"/>
      <c r="J10" s="11">
        <f t="shared" si="5"/>
        <v>0</v>
      </c>
      <c r="K10" s="11">
        <f t="shared" si="4"/>
        <v>1260</v>
      </c>
      <c r="L10" s="11">
        <f t="shared" si="3"/>
        <v>1260</v>
      </c>
    </row>
    <row r="11" spans="1:17" outlineLevel="1">
      <c r="A11" t="s">
        <v>37</v>
      </c>
      <c r="B11" t="s">
        <v>85</v>
      </c>
      <c r="C11" s="11">
        <v>27</v>
      </c>
      <c r="D11" s="10">
        <v>175</v>
      </c>
      <c r="E11" s="10">
        <v>100</v>
      </c>
      <c r="F11" s="11">
        <f t="shared" si="0"/>
        <v>4725</v>
      </c>
      <c r="G11" s="11">
        <f t="shared" si="1"/>
        <v>2700</v>
      </c>
      <c r="H11" s="11">
        <v>2700</v>
      </c>
      <c r="I11" s="17"/>
      <c r="J11" s="11">
        <f t="shared" si="5"/>
        <v>2700</v>
      </c>
      <c r="K11" s="11">
        <f t="shared" si="4"/>
        <v>0</v>
      </c>
      <c r="L11" s="11">
        <f t="shared" si="3"/>
        <v>2700</v>
      </c>
    </row>
    <row r="12" spans="1:17" outlineLevel="1">
      <c r="A12" t="s">
        <v>38</v>
      </c>
      <c r="B12" t="s">
        <v>85</v>
      </c>
      <c r="C12" s="11">
        <v>30</v>
      </c>
      <c r="D12" s="10">
        <v>170</v>
      </c>
      <c r="E12" s="10">
        <v>100</v>
      </c>
      <c r="F12" s="11">
        <f t="shared" si="0"/>
        <v>5100</v>
      </c>
      <c r="G12" s="11">
        <f t="shared" si="1"/>
        <v>3000</v>
      </c>
      <c r="H12" s="11">
        <v>3000</v>
      </c>
      <c r="I12" s="17"/>
      <c r="J12" s="11">
        <f t="shared" si="5"/>
        <v>3000</v>
      </c>
      <c r="K12" s="11">
        <f t="shared" si="4"/>
        <v>0</v>
      </c>
      <c r="L12" s="11">
        <f t="shared" si="3"/>
        <v>3000</v>
      </c>
    </row>
    <row r="13" spans="1:17" outlineLevel="1">
      <c r="A13" t="s">
        <v>39</v>
      </c>
      <c r="B13" t="s">
        <v>85</v>
      </c>
      <c r="C13" s="11">
        <v>25</v>
      </c>
      <c r="D13" s="10">
        <v>150</v>
      </c>
      <c r="E13" s="10">
        <v>100</v>
      </c>
      <c r="F13" s="11">
        <f t="shared" si="0"/>
        <v>3750</v>
      </c>
      <c r="G13" s="11">
        <f t="shared" si="1"/>
        <v>2500</v>
      </c>
      <c r="H13" s="11">
        <v>2500</v>
      </c>
      <c r="I13" s="17"/>
      <c r="J13" s="11">
        <f t="shared" si="5"/>
        <v>2500</v>
      </c>
      <c r="K13" s="11">
        <f t="shared" si="4"/>
        <v>0</v>
      </c>
      <c r="L13" s="11">
        <f t="shared" si="3"/>
        <v>2500</v>
      </c>
    </row>
    <row r="14" spans="1:17" outlineLevel="1">
      <c r="A14" t="s">
        <v>46</v>
      </c>
      <c r="B14" t="s">
        <v>85</v>
      </c>
      <c r="C14" s="11">
        <v>32</v>
      </c>
      <c r="D14" s="10">
        <v>100</v>
      </c>
      <c r="E14" s="10">
        <v>50</v>
      </c>
      <c r="F14" s="11">
        <f t="shared" si="0"/>
        <v>3200</v>
      </c>
      <c r="G14" s="11">
        <f t="shared" si="1"/>
        <v>1600</v>
      </c>
      <c r="H14" s="11">
        <v>1600</v>
      </c>
      <c r="I14" s="17"/>
      <c r="J14" s="11">
        <f t="shared" si="5"/>
        <v>1600</v>
      </c>
      <c r="K14" s="11">
        <f t="shared" si="4"/>
        <v>0</v>
      </c>
      <c r="L14" s="11">
        <f t="shared" si="3"/>
        <v>1600</v>
      </c>
    </row>
    <row r="15" spans="1:17" outlineLevel="1">
      <c r="A15" t="s">
        <v>47</v>
      </c>
      <c r="B15" t="s">
        <v>85</v>
      </c>
      <c r="C15" s="11">
        <v>28</v>
      </c>
      <c r="D15" s="10">
        <v>122</v>
      </c>
      <c r="E15" s="10">
        <v>58</v>
      </c>
      <c r="F15" s="11">
        <f t="shared" si="0"/>
        <v>3416</v>
      </c>
      <c r="G15" s="11">
        <f t="shared" si="1"/>
        <v>1624</v>
      </c>
      <c r="H15" s="11">
        <v>1624</v>
      </c>
      <c r="I15" s="17"/>
      <c r="J15" s="11">
        <f t="shared" si="5"/>
        <v>1624</v>
      </c>
      <c r="K15" s="11">
        <f t="shared" si="4"/>
        <v>0</v>
      </c>
      <c r="L15" s="11">
        <f t="shared" si="3"/>
        <v>1624</v>
      </c>
    </row>
    <row r="16" spans="1:17">
      <c r="A16" s="13" t="s">
        <v>59</v>
      </c>
      <c r="B16" s="13"/>
      <c r="C16" s="14"/>
      <c r="D16" s="13"/>
      <c r="E16" s="13"/>
      <c r="F16" s="15">
        <f>SUM(F5:F15)</f>
        <v>32597</v>
      </c>
      <c r="G16" s="15">
        <f>SUM(G5:G15)</f>
        <v>20000</v>
      </c>
      <c r="H16" s="15">
        <f>SUM(H5:H15)</f>
        <v>18240</v>
      </c>
      <c r="I16" s="18"/>
      <c r="J16" s="15">
        <f>SUM(J5:J15)</f>
        <v>18240</v>
      </c>
      <c r="K16" s="15">
        <f>SUM(K5:K15)</f>
        <v>1760</v>
      </c>
      <c r="L16" s="15">
        <f>SUM(L5:L15)</f>
        <v>20000</v>
      </c>
    </row>
    <row r="17" spans="1:12">
      <c r="I17" s="19"/>
    </row>
    <row r="18" spans="1:12" outlineLevel="1">
      <c r="A18" s="21" t="s">
        <v>53</v>
      </c>
      <c r="B18" s="21"/>
      <c r="C18" s="36"/>
      <c r="D18" s="36"/>
      <c r="E18" s="36"/>
      <c r="F18" s="36"/>
      <c r="G18" s="36"/>
      <c r="H18" s="36"/>
      <c r="I18" s="37"/>
      <c r="J18" s="36"/>
      <c r="K18" s="36"/>
      <c r="L18" s="36"/>
    </row>
    <row r="19" spans="1:12" outlineLevel="1">
      <c r="A19" t="s">
        <v>14</v>
      </c>
      <c r="B19" t="s">
        <v>85</v>
      </c>
      <c r="C19" s="11">
        <v>20</v>
      </c>
      <c r="D19" s="10">
        <v>172</v>
      </c>
      <c r="E19" s="10">
        <v>70</v>
      </c>
      <c r="F19" s="11">
        <f>+C19*D19</f>
        <v>3440</v>
      </c>
      <c r="G19" s="11">
        <f>+C19*E19</f>
        <v>1400</v>
      </c>
      <c r="H19" s="11">
        <v>1400</v>
      </c>
      <c r="I19" s="17"/>
      <c r="J19" s="11">
        <f>+H19</f>
        <v>1400</v>
      </c>
      <c r="K19" s="11">
        <f>+G19-J19</f>
        <v>0</v>
      </c>
      <c r="L19" s="11">
        <f>+J19+K19</f>
        <v>1400</v>
      </c>
    </row>
    <row r="20" spans="1:12" outlineLevel="1">
      <c r="A20" t="s">
        <v>15</v>
      </c>
      <c r="B20" t="s">
        <v>85</v>
      </c>
      <c r="C20" s="11">
        <v>22</v>
      </c>
      <c r="D20" s="10">
        <v>168</v>
      </c>
      <c r="E20" s="10">
        <v>168</v>
      </c>
      <c r="F20" s="11">
        <f t="shared" ref="F20:F29" si="6">+C20*D20</f>
        <v>3696</v>
      </c>
      <c r="G20" s="11">
        <f t="shared" ref="G20:G21" si="7">+C20*E20</f>
        <v>3696</v>
      </c>
      <c r="H20" s="11">
        <v>3696</v>
      </c>
      <c r="I20" s="17"/>
      <c r="J20" s="11">
        <f t="shared" ref="J20:J21" si="8">+H20</f>
        <v>3696</v>
      </c>
      <c r="K20" s="11">
        <f>+G20-J20</f>
        <v>0</v>
      </c>
      <c r="L20" s="11">
        <f t="shared" ref="L20:L29" si="9">+J20+K20</f>
        <v>3696</v>
      </c>
    </row>
    <row r="21" spans="1:12" outlineLevel="1">
      <c r="A21" t="s">
        <v>16</v>
      </c>
      <c r="B21" t="s">
        <v>86</v>
      </c>
      <c r="C21" s="11">
        <v>25</v>
      </c>
      <c r="D21" s="10">
        <v>45</v>
      </c>
      <c r="E21" s="10">
        <v>45</v>
      </c>
      <c r="F21" s="11">
        <f t="shared" si="6"/>
        <v>1125</v>
      </c>
      <c r="G21" s="11">
        <f t="shared" si="7"/>
        <v>1125</v>
      </c>
      <c r="H21" s="11">
        <v>1125</v>
      </c>
      <c r="I21" s="17"/>
      <c r="J21" s="11">
        <f t="shared" si="8"/>
        <v>1125</v>
      </c>
      <c r="K21" s="11">
        <f t="shared" ref="K21:K29" si="10">+G21-J21</f>
        <v>0</v>
      </c>
      <c r="L21" s="11">
        <f t="shared" si="9"/>
        <v>1125</v>
      </c>
    </row>
    <row r="22" spans="1:12" outlineLevel="1">
      <c r="A22" t="s">
        <v>22</v>
      </c>
      <c r="B22" t="s">
        <v>86</v>
      </c>
      <c r="C22" s="11">
        <v>40</v>
      </c>
      <c r="D22" s="10">
        <v>20</v>
      </c>
      <c r="E22" s="10">
        <v>18</v>
      </c>
      <c r="F22" s="11">
        <f t="shared" si="6"/>
        <v>800</v>
      </c>
      <c r="G22" s="11">
        <f>+C22*E22</f>
        <v>720</v>
      </c>
      <c r="H22" s="11">
        <v>720</v>
      </c>
      <c r="I22" s="17"/>
      <c r="J22" s="11">
        <f t="shared" ref="J22:J29" si="11">+H22</f>
        <v>720</v>
      </c>
      <c r="K22" s="11">
        <f t="shared" si="10"/>
        <v>0</v>
      </c>
      <c r="L22" s="11">
        <f t="shared" si="9"/>
        <v>720</v>
      </c>
    </row>
    <row r="23" spans="1:12" outlineLevel="1">
      <c r="A23" t="s">
        <v>35</v>
      </c>
      <c r="B23" t="s">
        <v>86</v>
      </c>
      <c r="C23" s="11">
        <v>25</v>
      </c>
      <c r="D23" s="10">
        <v>15</v>
      </c>
      <c r="E23" s="10">
        <v>15</v>
      </c>
      <c r="F23" s="11">
        <f t="shared" si="6"/>
        <v>375</v>
      </c>
      <c r="G23" s="11">
        <f t="shared" ref="G23:G29" si="12">+C23*E23</f>
        <v>375</v>
      </c>
      <c r="H23" s="11">
        <v>0</v>
      </c>
      <c r="I23" s="17"/>
      <c r="J23" s="11">
        <f t="shared" si="11"/>
        <v>0</v>
      </c>
      <c r="K23" s="11">
        <f t="shared" si="10"/>
        <v>375</v>
      </c>
      <c r="L23" s="11">
        <f t="shared" si="9"/>
        <v>375</v>
      </c>
    </row>
    <row r="24" spans="1:12" outlineLevel="1">
      <c r="A24" t="s">
        <v>36</v>
      </c>
      <c r="B24" t="s">
        <v>85</v>
      </c>
      <c r="C24" s="11">
        <v>18</v>
      </c>
      <c r="D24" s="10">
        <v>165</v>
      </c>
      <c r="E24" s="10">
        <v>70</v>
      </c>
      <c r="F24" s="11">
        <f t="shared" si="6"/>
        <v>2970</v>
      </c>
      <c r="G24" s="11">
        <f t="shared" si="12"/>
        <v>1260</v>
      </c>
      <c r="H24" s="11">
        <v>0</v>
      </c>
      <c r="I24" s="17"/>
      <c r="J24" s="11">
        <f t="shared" si="11"/>
        <v>0</v>
      </c>
      <c r="K24" s="11">
        <f t="shared" si="10"/>
        <v>1260</v>
      </c>
      <c r="L24" s="11">
        <f t="shared" si="9"/>
        <v>1260</v>
      </c>
    </row>
    <row r="25" spans="1:12" outlineLevel="1">
      <c r="A25" t="s">
        <v>37</v>
      </c>
      <c r="B25" t="s">
        <v>85</v>
      </c>
      <c r="C25" s="11">
        <v>27</v>
      </c>
      <c r="D25" s="10">
        <v>175</v>
      </c>
      <c r="E25" s="10">
        <v>100</v>
      </c>
      <c r="F25" s="11">
        <f t="shared" si="6"/>
        <v>4725</v>
      </c>
      <c r="G25" s="11">
        <f t="shared" si="12"/>
        <v>2700</v>
      </c>
      <c r="H25" s="11">
        <v>2700</v>
      </c>
      <c r="I25" s="17"/>
      <c r="J25" s="11">
        <f t="shared" si="11"/>
        <v>2700</v>
      </c>
      <c r="K25" s="11">
        <f t="shared" si="10"/>
        <v>0</v>
      </c>
      <c r="L25" s="11">
        <f t="shared" si="9"/>
        <v>2700</v>
      </c>
    </row>
    <row r="26" spans="1:12" outlineLevel="1">
      <c r="A26" t="s">
        <v>38</v>
      </c>
      <c r="B26" t="s">
        <v>85</v>
      </c>
      <c r="C26" s="11">
        <v>30</v>
      </c>
      <c r="D26" s="10">
        <v>170</v>
      </c>
      <c r="E26" s="10">
        <v>100</v>
      </c>
      <c r="F26" s="11">
        <f t="shared" si="6"/>
        <v>5100</v>
      </c>
      <c r="G26" s="11">
        <f t="shared" si="12"/>
        <v>3000</v>
      </c>
      <c r="H26" s="11">
        <v>3000</v>
      </c>
      <c r="I26" s="17"/>
      <c r="J26" s="11">
        <f t="shared" si="11"/>
        <v>3000</v>
      </c>
      <c r="K26" s="11">
        <f t="shared" si="10"/>
        <v>0</v>
      </c>
      <c r="L26" s="11">
        <f t="shared" si="9"/>
        <v>3000</v>
      </c>
    </row>
    <row r="27" spans="1:12" outlineLevel="1">
      <c r="A27" t="s">
        <v>39</v>
      </c>
      <c r="B27" t="s">
        <v>85</v>
      </c>
      <c r="C27" s="11">
        <v>25</v>
      </c>
      <c r="D27" s="10">
        <v>150</v>
      </c>
      <c r="E27" s="10">
        <v>100</v>
      </c>
      <c r="F27" s="11">
        <f t="shared" si="6"/>
        <v>3750</v>
      </c>
      <c r="G27" s="11">
        <f t="shared" si="12"/>
        <v>2500</v>
      </c>
      <c r="H27" s="11">
        <v>2500</v>
      </c>
      <c r="I27" s="17"/>
      <c r="J27" s="11">
        <f t="shared" si="11"/>
        <v>2500</v>
      </c>
      <c r="K27" s="11">
        <f t="shared" si="10"/>
        <v>0</v>
      </c>
      <c r="L27" s="11">
        <f t="shared" si="9"/>
        <v>2500</v>
      </c>
    </row>
    <row r="28" spans="1:12" outlineLevel="1">
      <c r="A28" t="s">
        <v>46</v>
      </c>
      <c r="B28" t="s">
        <v>85</v>
      </c>
      <c r="C28" s="11">
        <v>32</v>
      </c>
      <c r="D28" s="10">
        <v>100</v>
      </c>
      <c r="E28" s="10">
        <v>50</v>
      </c>
      <c r="F28" s="11">
        <f t="shared" si="6"/>
        <v>3200</v>
      </c>
      <c r="G28" s="11">
        <f t="shared" si="12"/>
        <v>1600</v>
      </c>
      <c r="H28" s="11">
        <v>1600</v>
      </c>
      <c r="I28" s="17"/>
      <c r="J28" s="11">
        <f t="shared" si="11"/>
        <v>1600</v>
      </c>
      <c r="K28" s="11">
        <f t="shared" si="10"/>
        <v>0</v>
      </c>
      <c r="L28" s="11">
        <f t="shared" si="9"/>
        <v>1600</v>
      </c>
    </row>
    <row r="29" spans="1:12" outlineLevel="1">
      <c r="A29" t="s">
        <v>47</v>
      </c>
      <c r="B29" t="s">
        <v>85</v>
      </c>
      <c r="C29" s="11">
        <v>28</v>
      </c>
      <c r="D29" s="10">
        <v>122</v>
      </c>
      <c r="E29" s="10">
        <v>58</v>
      </c>
      <c r="F29" s="11">
        <f t="shared" si="6"/>
        <v>3416</v>
      </c>
      <c r="G29" s="11">
        <f t="shared" si="12"/>
        <v>1624</v>
      </c>
      <c r="H29" s="11">
        <v>1624</v>
      </c>
      <c r="I29" s="17"/>
      <c r="J29" s="11">
        <f t="shared" si="11"/>
        <v>1624</v>
      </c>
      <c r="K29" s="11">
        <f t="shared" si="10"/>
        <v>0</v>
      </c>
      <c r="L29" s="11">
        <f t="shared" si="9"/>
        <v>1624</v>
      </c>
    </row>
    <row r="30" spans="1:12">
      <c r="A30" s="13" t="s">
        <v>60</v>
      </c>
      <c r="B30" s="13"/>
      <c r="C30" s="14"/>
      <c r="D30" s="13"/>
      <c r="E30" s="13"/>
      <c r="F30" s="15">
        <f>SUM(F19:F29)</f>
        <v>32597</v>
      </c>
      <c r="G30" s="15">
        <f>SUM(G19:G29)</f>
        <v>20000</v>
      </c>
      <c r="H30" s="15">
        <f>SUM(H19:H29)</f>
        <v>18365</v>
      </c>
      <c r="I30" s="18"/>
      <c r="J30" s="15">
        <f>SUM(J19:J29)</f>
        <v>18365</v>
      </c>
      <c r="K30" s="15">
        <f>SUM(K19:K29)</f>
        <v>1635</v>
      </c>
      <c r="L30" s="15">
        <f>SUM(L19:L29)</f>
        <v>20000</v>
      </c>
    </row>
    <row r="31" spans="1:12">
      <c r="I31" s="19"/>
    </row>
    <row r="32" spans="1:12" outlineLevel="1">
      <c r="A32" s="21" t="s">
        <v>55</v>
      </c>
      <c r="B32" s="21"/>
      <c r="C32" s="36"/>
      <c r="D32" s="36"/>
      <c r="E32" s="36"/>
      <c r="F32" s="36"/>
      <c r="G32" s="36"/>
      <c r="H32" s="36"/>
      <c r="I32" s="37"/>
      <c r="J32" s="36"/>
      <c r="K32" s="36"/>
      <c r="L32" s="36"/>
    </row>
    <row r="33" spans="1:12" outlineLevel="1">
      <c r="A33" t="s">
        <v>14</v>
      </c>
      <c r="B33" t="s">
        <v>85</v>
      </c>
      <c r="C33" s="11">
        <v>20</v>
      </c>
      <c r="D33" s="10">
        <v>172</v>
      </c>
      <c r="E33" s="10">
        <v>66</v>
      </c>
      <c r="F33" s="11">
        <f>+C33*D33</f>
        <v>3440</v>
      </c>
      <c r="G33" s="11">
        <f>+C33*E33</f>
        <v>1320</v>
      </c>
      <c r="H33" s="11">
        <v>1320</v>
      </c>
      <c r="I33" s="17"/>
      <c r="J33" s="11">
        <f>+H33</f>
        <v>1320</v>
      </c>
      <c r="K33" s="11">
        <f>+G33-J33</f>
        <v>0</v>
      </c>
      <c r="L33" s="11">
        <f>+J33+K33</f>
        <v>1320</v>
      </c>
    </row>
    <row r="34" spans="1:12" outlineLevel="1">
      <c r="A34" t="s">
        <v>15</v>
      </c>
      <c r="B34" t="s">
        <v>85</v>
      </c>
      <c r="C34" s="11">
        <v>22</v>
      </c>
      <c r="D34" s="10">
        <v>168</v>
      </c>
      <c r="E34" s="10">
        <v>168</v>
      </c>
      <c r="F34" s="11">
        <f t="shared" ref="F34:F43" si="13">+C34*D34</f>
        <v>3696</v>
      </c>
      <c r="G34" s="11">
        <f t="shared" ref="G34:G35" si="14">+C34*E34</f>
        <v>3696</v>
      </c>
      <c r="H34" s="11">
        <v>3696</v>
      </c>
      <c r="I34" s="17"/>
      <c r="J34" s="11">
        <f t="shared" ref="J34:J35" si="15">+H34</f>
        <v>3696</v>
      </c>
      <c r="K34" s="11">
        <f>+G34-J34</f>
        <v>0</v>
      </c>
      <c r="L34" s="11">
        <f t="shared" ref="L34:L43" si="16">+J34+K34</f>
        <v>3696</v>
      </c>
    </row>
    <row r="35" spans="1:12" outlineLevel="1">
      <c r="A35" t="s">
        <v>16</v>
      </c>
      <c r="B35" t="s">
        <v>86</v>
      </c>
      <c r="C35" s="11">
        <v>25</v>
      </c>
      <c r="D35" s="10">
        <v>45</v>
      </c>
      <c r="E35" s="10">
        <v>45</v>
      </c>
      <c r="F35" s="11">
        <f t="shared" si="13"/>
        <v>1125</v>
      </c>
      <c r="G35" s="11">
        <f t="shared" si="14"/>
        <v>1125</v>
      </c>
      <c r="H35" s="11">
        <v>1125</v>
      </c>
      <c r="I35" s="17"/>
      <c r="J35" s="11">
        <f t="shared" si="15"/>
        <v>1125</v>
      </c>
      <c r="K35" s="11">
        <f t="shared" ref="K35:K43" si="17">+G35-J35</f>
        <v>0</v>
      </c>
      <c r="L35" s="11">
        <f t="shared" si="16"/>
        <v>1125</v>
      </c>
    </row>
    <row r="36" spans="1:12" outlineLevel="1">
      <c r="A36" t="s">
        <v>22</v>
      </c>
      <c r="B36" t="s">
        <v>86</v>
      </c>
      <c r="C36" s="11">
        <v>40</v>
      </c>
      <c r="D36" s="10">
        <v>20</v>
      </c>
      <c r="E36" s="10">
        <v>20</v>
      </c>
      <c r="F36" s="11">
        <f t="shared" si="13"/>
        <v>800</v>
      </c>
      <c r="G36" s="11">
        <f>+C36*E36</f>
        <v>800</v>
      </c>
      <c r="H36" s="11">
        <v>800</v>
      </c>
      <c r="I36" s="17"/>
      <c r="J36" s="11">
        <f t="shared" ref="J36:J43" si="18">+H36</f>
        <v>800</v>
      </c>
      <c r="K36" s="11">
        <f t="shared" si="17"/>
        <v>0</v>
      </c>
      <c r="L36" s="11">
        <f t="shared" si="16"/>
        <v>800</v>
      </c>
    </row>
    <row r="37" spans="1:12" outlineLevel="1">
      <c r="A37" t="s">
        <v>35</v>
      </c>
      <c r="B37" t="s">
        <v>86</v>
      </c>
      <c r="C37" s="11">
        <v>25</v>
      </c>
      <c r="D37" s="10">
        <v>15</v>
      </c>
      <c r="E37" s="10">
        <v>15</v>
      </c>
      <c r="F37" s="11">
        <f t="shared" si="13"/>
        <v>375</v>
      </c>
      <c r="G37" s="11">
        <f t="shared" ref="G37:G43" si="19">+C37*E37</f>
        <v>375</v>
      </c>
      <c r="H37" s="11">
        <v>375</v>
      </c>
      <c r="I37" s="17"/>
      <c r="J37" s="11">
        <f t="shared" si="18"/>
        <v>375</v>
      </c>
      <c r="K37" s="11">
        <f t="shared" si="17"/>
        <v>0</v>
      </c>
      <c r="L37" s="11">
        <f t="shared" si="16"/>
        <v>375</v>
      </c>
    </row>
    <row r="38" spans="1:12" outlineLevel="1">
      <c r="A38" t="s">
        <v>36</v>
      </c>
      <c r="B38" t="s">
        <v>85</v>
      </c>
      <c r="C38" s="11">
        <v>18</v>
      </c>
      <c r="D38" s="10">
        <v>165</v>
      </c>
      <c r="E38" s="10">
        <v>70</v>
      </c>
      <c r="F38" s="11">
        <f t="shared" si="13"/>
        <v>2970</v>
      </c>
      <c r="G38" s="11">
        <f t="shared" si="19"/>
        <v>1260</v>
      </c>
      <c r="H38" s="11">
        <v>1260</v>
      </c>
      <c r="I38" s="17"/>
      <c r="J38" s="11">
        <f t="shared" si="18"/>
        <v>1260</v>
      </c>
      <c r="K38" s="11">
        <f t="shared" si="17"/>
        <v>0</v>
      </c>
      <c r="L38" s="11">
        <f t="shared" si="16"/>
        <v>1260</v>
      </c>
    </row>
    <row r="39" spans="1:12" outlineLevel="1">
      <c r="A39" t="s">
        <v>37</v>
      </c>
      <c r="B39" t="s">
        <v>85</v>
      </c>
      <c r="C39" s="11">
        <v>27</v>
      </c>
      <c r="D39" s="10">
        <v>175</v>
      </c>
      <c r="E39" s="10">
        <v>100</v>
      </c>
      <c r="F39" s="11">
        <f t="shared" si="13"/>
        <v>4725</v>
      </c>
      <c r="G39" s="11">
        <f t="shared" si="19"/>
        <v>2700</v>
      </c>
      <c r="H39" s="11">
        <v>2700</v>
      </c>
      <c r="I39" s="17"/>
      <c r="J39" s="11">
        <f t="shared" si="18"/>
        <v>2700</v>
      </c>
      <c r="K39" s="11">
        <f t="shared" si="17"/>
        <v>0</v>
      </c>
      <c r="L39" s="11">
        <f t="shared" si="16"/>
        <v>2700</v>
      </c>
    </row>
    <row r="40" spans="1:12" outlineLevel="1">
      <c r="A40" t="s">
        <v>38</v>
      </c>
      <c r="B40" t="s">
        <v>85</v>
      </c>
      <c r="C40" s="11">
        <v>30</v>
      </c>
      <c r="D40" s="10">
        <v>170</v>
      </c>
      <c r="E40" s="10">
        <v>100</v>
      </c>
      <c r="F40" s="11">
        <f t="shared" si="13"/>
        <v>5100</v>
      </c>
      <c r="G40" s="11">
        <f t="shared" si="19"/>
        <v>3000</v>
      </c>
      <c r="H40" s="11">
        <v>3000</v>
      </c>
      <c r="I40" s="17"/>
      <c r="J40" s="11">
        <f t="shared" si="18"/>
        <v>3000</v>
      </c>
      <c r="K40" s="11">
        <f t="shared" si="17"/>
        <v>0</v>
      </c>
      <c r="L40" s="11">
        <f t="shared" si="16"/>
        <v>3000</v>
      </c>
    </row>
    <row r="41" spans="1:12" outlineLevel="1">
      <c r="A41" t="s">
        <v>39</v>
      </c>
      <c r="B41" t="s">
        <v>85</v>
      </c>
      <c r="C41" s="11">
        <v>25</v>
      </c>
      <c r="D41" s="10">
        <v>150</v>
      </c>
      <c r="E41" s="10">
        <v>100</v>
      </c>
      <c r="F41" s="11">
        <f t="shared" si="13"/>
        <v>3750</v>
      </c>
      <c r="G41" s="11">
        <f t="shared" si="19"/>
        <v>2500</v>
      </c>
      <c r="H41" s="11">
        <v>2500</v>
      </c>
      <c r="I41" s="17"/>
      <c r="J41" s="11">
        <f t="shared" si="18"/>
        <v>2500</v>
      </c>
      <c r="K41" s="11">
        <f t="shared" si="17"/>
        <v>0</v>
      </c>
      <c r="L41" s="11">
        <f t="shared" si="16"/>
        <v>2500</v>
      </c>
    </row>
    <row r="42" spans="1:12" outlineLevel="1">
      <c r="A42" t="s">
        <v>46</v>
      </c>
      <c r="B42" t="s">
        <v>85</v>
      </c>
      <c r="C42" s="11">
        <v>32</v>
      </c>
      <c r="D42" s="10">
        <v>100</v>
      </c>
      <c r="E42" s="10">
        <v>50</v>
      </c>
      <c r="F42" s="11">
        <f t="shared" si="13"/>
        <v>3200</v>
      </c>
      <c r="G42" s="11">
        <f t="shared" si="19"/>
        <v>1600</v>
      </c>
      <c r="H42" s="11">
        <v>1600</v>
      </c>
      <c r="I42" s="17"/>
      <c r="J42" s="11">
        <f t="shared" si="18"/>
        <v>1600</v>
      </c>
      <c r="K42" s="11">
        <f t="shared" si="17"/>
        <v>0</v>
      </c>
      <c r="L42" s="11">
        <f t="shared" si="16"/>
        <v>1600</v>
      </c>
    </row>
    <row r="43" spans="1:12" outlineLevel="1">
      <c r="A43" t="s">
        <v>47</v>
      </c>
      <c r="B43" t="s">
        <v>85</v>
      </c>
      <c r="C43" s="11">
        <v>28</v>
      </c>
      <c r="D43" s="10">
        <v>122</v>
      </c>
      <c r="E43" s="10">
        <v>58</v>
      </c>
      <c r="F43" s="11">
        <f t="shared" si="13"/>
        <v>3416</v>
      </c>
      <c r="G43" s="11">
        <f t="shared" si="19"/>
        <v>1624</v>
      </c>
      <c r="H43" s="11">
        <v>1624</v>
      </c>
      <c r="I43" s="17"/>
      <c r="J43" s="11">
        <f t="shared" si="18"/>
        <v>1624</v>
      </c>
      <c r="K43" s="11">
        <f t="shared" si="17"/>
        <v>0</v>
      </c>
      <c r="L43" s="11">
        <f t="shared" si="16"/>
        <v>1624</v>
      </c>
    </row>
    <row r="44" spans="1:12">
      <c r="A44" s="13" t="s">
        <v>61</v>
      </c>
      <c r="B44" s="13"/>
      <c r="C44" s="14"/>
      <c r="D44" s="13"/>
      <c r="E44" s="13"/>
      <c r="F44" s="15">
        <f>SUM(F33:F43)</f>
        <v>32597</v>
      </c>
      <c r="G44" s="15">
        <f>SUM(G33:G43)</f>
        <v>20000</v>
      </c>
      <c r="H44" s="15">
        <f>SUM(H33:H43)</f>
        <v>20000</v>
      </c>
      <c r="I44" s="18"/>
      <c r="J44" s="15">
        <f>SUM(J33:J43)</f>
        <v>20000</v>
      </c>
      <c r="K44" s="15">
        <f>SUM(K33:K43)</f>
        <v>0</v>
      </c>
      <c r="L44" s="15">
        <f>SUM(L33:L43)</f>
        <v>20000</v>
      </c>
    </row>
    <row r="45" spans="1:12">
      <c r="I45" s="19"/>
    </row>
    <row r="46" spans="1:12" outlineLevel="1">
      <c r="A46" s="21" t="s">
        <v>57</v>
      </c>
      <c r="B46" s="21"/>
      <c r="C46" s="36"/>
      <c r="D46" s="36"/>
      <c r="E46" s="36"/>
      <c r="F46" s="36"/>
      <c r="G46" s="36"/>
      <c r="H46" s="36"/>
      <c r="I46" s="37"/>
      <c r="J46" s="36"/>
      <c r="K46" s="36"/>
      <c r="L46" s="36"/>
    </row>
    <row r="47" spans="1:12" outlineLevel="1">
      <c r="A47" t="s">
        <v>14</v>
      </c>
      <c r="B47" t="s">
        <v>85</v>
      </c>
      <c r="C47" s="11">
        <v>20</v>
      </c>
      <c r="D47" s="10">
        <v>172</v>
      </c>
      <c r="E47" s="10">
        <v>66</v>
      </c>
      <c r="F47" s="11">
        <f>+C47*D47</f>
        <v>3440</v>
      </c>
      <c r="G47" s="11">
        <f>+C47*E47</f>
        <v>1320</v>
      </c>
      <c r="H47" s="11">
        <v>1320</v>
      </c>
      <c r="I47" s="19"/>
      <c r="J47" s="11">
        <f>+H47</f>
        <v>1320</v>
      </c>
      <c r="K47" s="11">
        <f>+G47-J47</f>
        <v>0</v>
      </c>
      <c r="L47" s="11">
        <f>+J47+K47</f>
        <v>1320</v>
      </c>
    </row>
    <row r="48" spans="1:12" outlineLevel="1">
      <c r="A48" t="s">
        <v>15</v>
      </c>
      <c r="B48" t="s">
        <v>85</v>
      </c>
      <c r="C48" s="11">
        <v>22</v>
      </c>
      <c r="D48" s="10">
        <v>168</v>
      </c>
      <c r="E48" s="10">
        <v>168</v>
      </c>
      <c r="F48" s="11">
        <f t="shared" ref="F48:F57" si="20">+C48*D48</f>
        <v>3696</v>
      </c>
      <c r="G48" s="11">
        <f t="shared" ref="G48:G49" si="21">+C48*E48</f>
        <v>3696</v>
      </c>
      <c r="H48" s="11">
        <v>3696</v>
      </c>
      <c r="I48" s="19"/>
      <c r="J48" s="11">
        <f t="shared" ref="J48:J49" si="22">+H48</f>
        <v>3696</v>
      </c>
      <c r="K48" s="11">
        <f>+G48-J48</f>
        <v>0</v>
      </c>
      <c r="L48" s="11">
        <f t="shared" ref="L48:L57" si="23">+J48+K48</f>
        <v>3696</v>
      </c>
    </row>
    <row r="49" spans="1:12" outlineLevel="1">
      <c r="A49" t="s">
        <v>16</v>
      </c>
      <c r="B49" t="s">
        <v>86</v>
      </c>
      <c r="C49" s="11">
        <v>25</v>
      </c>
      <c r="D49" s="10">
        <v>45</v>
      </c>
      <c r="E49" s="10">
        <v>45</v>
      </c>
      <c r="F49" s="11">
        <f t="shared" si="20"/>
        <v>1125</v>
      </c>
      <c r="G49" s="11">
        <f t="shared" si="21"/>
        <v>1125</v>
      </c>
      <c r="H49" s="11">
        <v>1125</v>
      </c>
      <c r="I49" s="19"/>
      <c r="J49" s="11">
        <f t="shared" si="22"/>
        <v>1125</v>
      </c>
      <c r="K49" s="11">
        <f t="shared" ref="K49:K57" si="24">+G49-J49</f>
        <v>0</v>
      </c>
      <c r="L49" s="11">
        <f t="shared" si="23"/>
        <v>1125</v>
      </c>
    </row>
    <row r="50" spans="1:12" outlineLevel="1">
      <c r="A50" t="s">
        <v>22</v>
      </c>
      <c r="B50" t="s">
        <v>86</v>
      </c>
      <c r="C50" s="11">
        <v>40</v>
      </c>
      <c r="D50" s="10">
        <v>20</v>
      </c>
      <c r="E50" s="10">
        <v>20</v>
      </c>
      <c r="F50" s="11">
        <f t="shared" si="20"/>
        <v>800</v>
      </c>
      <c r="G50" s="11">
        <f>+C50*E50</f>
        <v>800</v>
      </c>
      <c r="H50" s="11">
        <v>800</v>
      </c>
      <c r="I50" s="19"/>
      <c r="J50" s="11">
        <f t="shared" ref="J50:J57" si="25">+H50</f>
        <v>800</v>
      </c>
      <c r="K50" s="11">
        <f t="shared" si="24"/>
        <v>0</v>
      </c>
      <c r="L50" s="11">
        <f t="shared" si="23"/>
        <v>800</v>
      </c>
    </row>
    <row r="51" spans="1:12" outlineLevel="1">
      <c r="A51" t="s">
        <v>35</v>
      </c>
      <c r="B51" t="s">
        <v>86</v>
      </c>
      <c r="C51" s="11">
        <v>25</v>
      </c>
      <c r="D51" s="10">
        <v>15</v>
      </c>
      <c r="E51" s="10">
        <v>15</v>
      </c>
      <c r="F51" s="11">
        <f t="shared" si="20"/>
        <v>375</v>
      </c>
      <c r="G51" s="11">
        <f t="shared" ref="G51:G57" si="26">+C51*E51</f>
        <v>375</v>
      </c>
      <c r="H51" s="11">
        <v>30</v>
      </c>
      <c r="I51" s="19"/>
      <c r="J51" s="11">
        <f t="shared" si="25"/>
        <v>30</v>
      </c>
      <c r="K51" s="11">
        <f t="shared" si="24"/>
        <v>345</v>
      </c>
      <c r="L51" s="11">
        <f t="shared" si="23"/>
        <v>375</v>
      </c>
    </row>
    <row r="52" spans="1:12" outlineLevel="1">
      <c r="A52" t="s">
        <v>36</v>
      </c>
      <c r="B52" t="s">
        <v>85</v>
      </c>
      <c r="C52" s="11">
        <v>18</v>
      </c>
      <c r="D52" s="10">
        <v>165</v>
      </c>
      <c r="E52" s="10">
        <v>70</v>
      </c>
      <c r="F52" s="11">
        <f t="shared" si="20"/>
        <v>2970</v>
      </c>
      <c r="G52" s="11">
        <f t="shared" si="26"/>
        <v>1260</v>
      </c>
      <c r="H52" s="11">
        <v>0</v>
      </c>
      <c r="I52" s="19"/>
      <c r="J52" s="11">
        <f t="shared" si="25"/>
        <v>0</v>
      </c>
      <c r="K52" s="11">
        <f t="shared" si="24"/>
        <v>1260</v>
      </c>
      <c r="L52" s="11">
        <f t="shared" si="23"/>
        <v>1260</v>
      </c>
    </row>
    <row r="53" spans="1:12" outlineLevel="1">
      <c r="A53" t="s">
        <v>37</v>
      </c>
      <c r="B53" t="s">
        <v>85</v>
      </c>
      <c r="C53" s="11">
        <v>27</v>
      </c>
      <c r="D53" s="10">
        <v>175</v>
      </c>
      <c r="E53" s="10">
        <v>100</v>
      </c>
      <c r="F53" s="11">
        <f t="shared" si="20"/>
        <v>4725</v>
      </c>
      <c r="G53" s="11">
        <f t="shared" si="26"/>
        <v>2700</v>
      </c>
      <c r="H53" s="11">
        <v>2700</v>
      </c>
      <c r="I53" s="19"/>
      <c r="J53" s="11">
        <f t="shared" si="25"/>
        <v>2700</v>
      </c>
      <c r="K53" s="11">
        <f t="shared" si="24"/>
        <v>0</v>
      </c>
      <c r="L53" s="11">
        <f t="shared" si="23"/>
        <v>2700</v>
      </c>
    </row>
    <row r="54" spans="1:12" outlineLevel="1">
      <c r="A54" t="s">
        <v>38</v>
      </c>
      <c r="B54" t="s">
        <v>85</v>
      </c>
      <c r="C54" s="11">
        <v>30</v>
      </c>
      <c r="D54" s="10">
        <v>170</v>
      </c>
      <c r="E54" s="10">
        <v>100</v>
      </c>
      <c r="F54" s="11">
        <f t="shared" si="20"/>
        <v>5100</v>
      </c>
      <c r="G54" s="11">
        <f t="shared" si="26"/>
        <v>3000</v>
      </c>
      <c r="H54" s="11">
        <v>3000</v>
      </c>
      <c r="I54" s="19"/>
      <c r="J54" s="11">
        <f t="shared" si="25"/>
        <v>3000</v>
      </c>
      <c r="K54" s="11">
        <f t="shared" si="24"/>
        <v>0</v>
      </c>
      <c r="L54" s="11">
        <f t="shared" si="23"/>
        <v>3000</v>
      </c>
    </row>
    <row r="55" spans="1:12" outlineLevel="1">
      <c r="A55" t="s">
        <v>39</v>
      </c>
      <c r="B55" t="s">
        <v>85</v>
      </c>
      <c r="C55" s="11">
        <v>25</v>
      </c>
      <c r="D55" s="10">
        <v>150</v>
      </c>
      <c r="E55" s="10">
        <v>100</v>
      </c>
      <c r="F55" s="11">
        <f t="shared" si="20"/>
        <v>3750</v>
      </c>
      <c r="G55" s="11">
        <f t="shared" si="26"/>
        <v>2500</v>
      </c>
      <c r="H55" s="11">
        <v>2500</v>
      </c>
      <c r="I55" s="19"/>
      <c r="J55" s="11">
        <f t="shared" si="25"/>
        <v>2500</v>
      </c>
      <c r="K55" s="11">
        <f t="shared" si="24"/>
        <v>0</v>
      </c>
      <c r="L55" s="11">
        <f t="shared" si="23"/>
        <v>2500</v>
      </c>
    </row>
    <row r="56" spans="1:12" outlineLevel="1">
      <c r="A56" t="s">
        <v>46</v>
      </c>
      <c r="B56" t="s">
        <v>85</v>
      </c>
      <c r="C56" s="11">
        <v>32</v>
      </c>
      <c r="D56" s="10">
        <v>100</v>
      </c>
      <c r="E56" s="10">
        <v>50</v>
      </c>
      <c r="F56" s="11">
        <f t="shared" si="20"/>
        <v>3200</v>
      </c>
      <c r="G56" s="11">
        <f t="shared" si="26"/>
        <v>1600</v>
      </c>
      <c r="H56" s="11">
        <v>1600</v>
      </c>
      <c r="I56" s="19"/>
      <c r="J56" s="11">
        <f t="shared" si="25"/>
        <v>1600</v>
      </c>
      <c r="K56" s="11">
        <f t="shared" si="24"/>
        <v>0</v>
      </c>
      <c r="L56" s="11">
        <f t="shared" si="23"/>
        <v>1600</v>
      </c>
    </row>
    <row r="57" spans="1:12" outlineLevel="1">
      <c r="A57" t="s">
        <v>47</v>
      </c>
      <c r="B57" t="s">
        <v>85</v>
      </c>
      <c r="C57" s="11">
        <v>28</v>
      </c>
      <c r="D57" s="10">
        <v>122</v>
      </c>
      <c r="E57" s="10">
        <v>58</v>
      </c>
      <c r="F57" s="11">
        <f t="shared" si="20"/>
        <v>3416</v>
      </c>
      <c r="G57" s="11">
        <f t="shared" si="26"/>
        <v>1624</v>
      </c>
      <c r="H57" s="11">
        <v>1624</v>
      </c>
      <c r="I57" s="19"/>
      <c r="J57" s="11">
        <f t="shared" si="25"/>
        <v>1624</v>
      </c>
      <c r="K57" s="11">
        <f t="shared" si="24"/>
        <v>0</v>
      </c>
      <c r="L57" s="11">
        <f t="shared" si="23"/>
        <v>1624</v>
      </c>
    </row>
    <row r="58" spans="1:12">
      <c r="A58" s="13" t="s">
        <v>62</v>
      </c>
      <c r="B58" s="13"/>
      <c r="C58" s="14"/>
      <c r="D58" s="13"/>
      <c r="E58" s="13"/>
      <c r="F58" s="15">
        <f>SUM(F47:F57)</f>
        <v>32597</v>
      </c>
      <c r="G58" s="15">
        <f>SUM(G47:G57)</f>
        <v>20000</v>
      </c>
      <c r="H58" s="15">
        <f>SUM(H47:H57)</f>
        <v>18395</v>
      </c>
      <c r="I58" s="19"/>
      <c r="J58" s="15">
        <f>SUM(J47:J57)</f>
        <v>18395</v>
      </c>
      <c r="K58" s="15">
        <f>SUM(K47:K57)</f>
        <v>1605</v>
      </c>
      <c r="L58" s="15">
        <f>SUM(L47:L57)</f>
        <v>20000</v>
      </c>
    </row>
    <row r="59" spans="1:12">
      <c r="I59" s="19"/>
    </row>
    <row r="60" spans="1:12" outlineLevel="1">
      <c r="A60" s="21" t="s">
        <v>56</v>
      </c>
      <c r="B60" s="21"/>
      <c r="C60" s="36"/>
      <c r="D60" s="36"/>
      <c r="E60" s="36"/>
      <c r="F60" s="36"/>
      <c r="G60" s="36"/>
      <c r="H60" s="36"/>
      <c r="I60" s="37"/>
      <c r="J60" s="36"/>
      <c r="K60" s="36"/>
      <c r="L60" s="36"/>
    </row>
    <row r="61" spans="1:12" outlineLevel="1">
      <c r="A61" t="s">
        <v>14</v>
      </c>
      <c r="B61" t="s">
        <v>85</v>
      </c>
      <c r="C61" s="11">
        <v>20</v>
      </c>
      <c r="D61" s="10">
        <v>172</v>
      </c>
      <c r="E61" s="10">
        <v>66</v>
      </c>
      <c r="F61" s="11">
        <f>+C61*D61</f>
        <v>3440</v>
      </c>
      <c r="G61" s="11">
        <f>+C61*E61</f>
        <v>1320</v>
      </c>
      <c r="H61" s="11">
        <v>1320</v>
      </c>
      <c r="I61" s="19"/>
      <c r="J61" s="11">
        <f>+H61</f>
        <v>1320</v>
      </c>
      <c r="K61" s="11">
        <f>+G61-J61</f>
        <v>0</v>
      </c>
      <c r="L61" s="11">
        <f>+J61+K61</f>
        <v>1320</v>
      </c>
    </row>
    <row r="62" spans="1:12" outlineLevel="1">
      <c r="A62" t="s">
        <v>15</v>
      </c>
      <c r="B62" t="s">
        <v>85</v>
      </c>
      <c r="C62" s="11">
        <v>22</v>
      </c>
      <c r="D62" s="10">
        <v>168</v>
      </c>
      <c r="E62" s="10">
        <v>168</v>
      </c>
      <c r="F62" s="11">
        <f t="shared" ref="F62:F71" si="27">+C62*D62</f>
        <v>3696</v>
      </c>
      <c r="G62" s="11">
        <f t="shared" ref="G62:G63" si="28">+C62*E62</f>
        <v>3696</v>
      </c>
      <c r="H62" s="11">
        <v>3696</v>
      </c>
      <c r="I62" s="19"/>
      <c r="J62" s="11">
        <f t="shared" ref="J62:J63" si="29">+H62</f>
        <v>3696</v>
      </c>
      <c r="K62" s="11">
        <f>+G62-J62</f>
        <v>0</v>
      </c>
      <c r="L62" s="11">
        <f t="shared" ref="L62:L71" si="30">+J62+K62</f>
        <v>3696</v>
      </c>
    </row>
    <row r="63" spans="1:12" outlineLevel="1">
      <c r="A63" t="s">
        <v>16</v>
      </c>
      <c r="B63" t="s">
        <v>86</v>
      </c>
      <c r="C63" s="11">
        <v>25</v>
      </c>
      <c r="D63" s="10">
        <v>45</v>
      </c>
      <c r="E63" s="10">
        <v>45</v>
      </c>
      <c r="F63" s="11">
        <f t="shared" si="27"/>
        <v>1125</v>
      </c>
      <c r="G63" s="11">
        <f t="shared" si="28"/>
        <v>1125</v>
      </c>
      <c r="H63" s="11">
        <v>1125</v>
      </c>
      <c r="I63" s="19"/>
      <c r="J63" s="11">
        <f t="shared" si="29"/>
        <v>1125</v>
      </c>
      <c r="K63" s="11">
        <f t="shared" ref="K63:K71" si="31">+G63-J63</f>
        <v>0</v>
      </c>
      <c r="L63" s="11">
        <f t="shared" si="30"/>
        <v>1125</v>
      </c>
    </row>
    <row r="64" spans="1:12" outlineLevel="1">
      <c r="A64" t="s">
        <v>22</v>
      </c>
      <c r="B64" t="s">
        <v>86</v>
      </c>
      <c r="C64" s="11">
        <v>40</v>
      </c>
      <c r="D64" s="10">
        <v>20</v>
      </c>
      <c r="E64" s="10">
        <v>20</v>
      </c>
      <c r="F64" s="11">
        <f t="shared" si="27"/>
        <v>800</v>
      </c>
      <c r="G64" s="11">
        <f>+C64*E64</f>
        <v>800</v>
      </c>
      <c r="H64" s="11">
        <v>800</v>
      </c>
      <c r="I64" s="19"/>
      <c r="J64" s="11">
        <f t="shared" ref="J64:J71" si="32">+H64</f>
        <v>800</v>
      </c>
      <c r="K64" s="11">
        <f t="shared" si="31"/>
        <v>0</v>
      </c>
      <c r="L64" s="11">
        <f t="shared" si="30"/>
        <v>800</v>
      </c>
    </row>
    <row r="65" spans="1:12" outlineLevel="1">
      <c r="A65" t="s">
        <v>35</v>
      </c>
      <c r="B65" t="s">
        <v>86</v>
      </c>
      <c r="C65" s="11">
        <v>25</v>
      </c>
      <c r="D65" s="10">
        <v>15</v>
      </c>
      <c r="E65" s="10">
        <v>15</v>
      </c>
      <c r="F65" s="11">
        <f t="shared" si="27"/>
        <v>375</v>
      </c>
      <c r="G65" s="11">
        <f t="shared" ref="G65:G71" si="33">+C65*E65</f>
        <v>375</v>
      </c>
      <c r="H65" s="11">
        <v>375</v>
      </c>
      <c r="I65" s="19"/>
      <c r="J65" s="11">
        <f t="shared" si="32"/>
        <v>375</v>
      </c>
      <c r="K65" s="11">
        <f t="shared" si="31"/>
        <v>0</v>
      </c>
      <c r="L65" s="11">
        <f t="shared" si="30"/>
        <v>375</v>
      </c>
    </row>
    <row r="66" spans="1:12" outlineLevel="1">
      <c r="A66" t="s">
        <v>36</v>
      </c>
      <c r="B66" t="s">
        <v>85</v>
      </c>
      <c r="C66" s="11">
        <v>18</v>
      </c>
      <c r="D66" s="10">
        <v>165</v>
      </c>
      <c r="E66" s="10">
        <v>70</v>
      </c>
      <c r="F66" s="11">
        <f t="shared" si="27"/>
        <v>2970</v>
      </c>
      <c r="G66" s="11">
        <f t="shared" si="33"/>
        <v>1260</v>
      </c>
      <c r="H66" s="11">
        <v>1260</v>
      </c>
      <c r="I66" s="19"/>
      <c r="J66" s="11">
        <f t="shared" si="32"/>
        <v>1260</v>
      </c>
      <c r="K66" s="11">
        <f t="shared" si="31"/>
        <v>0</v>
      </c>
      <c r="L66" s="11">
        <f t="shared" si="30"/>
        <v>1260</v>
      </c>
    </row>
    <row r="67" spans="1:12" outlineLevel="1">
      <c r="A67" t="s">
        <v>37</v>
      </c>
      <c r="B67" t="s">
        <v>85</v>
      </c>
      <c r="C67" s="11">
        <v>27</v>
      </c>
      <c r="D67" s="10">
        <v>175</v>
      </c>
      <c r="E67" s="10">
        <v>100</v>
      </c>
      <c r="F67" s="11">
        <f t="shared" si="27"/>
        <v>4725</v>
      </c>
      <c r="G67" s="11">
        <f t="shared" si="33"/>
        <v>2700</v>
      </c>
      <c r="H67" s="11">
        <v>2700</v>
      </c>
      <c r="I67" s="19"/>
      <c r="J67" s="11">
        <f t="shared" si="32"/>
        <v>2700</v>
      </c>
      <c r="K67" s="11">
        <f t="shared" si="31"/>
        <v>0</v>
      </c>
      <c r="L67" s="11">
        <f t="shared" si="30"/>
        <v>2700</v>
      </c>
    </row>
    <row r="68" spans="1:12" outlineLevel="1">
      <c r="A68" t="s">
        <v>38</v>
      </c>
      <c r="B68" t="s">
        <v>85</v>
      </c>
      <c r="C68" s="11">
        <v>30</v>
      </c>
      <c r="D68" s="10">
        <v>170</v>
      </c>
      <c r="E68" s="10">
        <v>100</v>
      </c>
      <c r="F68" s="11">
        <f t="shared" si="27"/>
        <v>5100</v>
      </c>
      <c r="G68" s="11">
        <f t="shared" si="33"/>
        <v>3000</v>
      </c>
      <c r="H68" s="11">
        <v>3000</v>
      </c>
      <c r="I68" s="19"/>
      <c r="J68" s="11">
        <f t="shared" si="32"/>
        <v>3000</v>
      </c>
      <c r="K68" s="11">
        <f t="shared" si="31"/>
        <v>0</v>
      </c>
      <c r="L68" s="11">
        <f t="shared" si="30"/>
        <v>3000</v>
      </c>
    </row>
    <row r="69" spans="1:12" outlineLevel="1">
      <c r="A69" t="s">
        <v>39</v>
      </c>
      <c r="B69" t="s">
        <v>85</v>
      </c>
      <c r="C69" s="11">
        <v>25</v>
      </c>
      <c r="D69" s="10">
        <v>150</v>
      </c>
      <c r="E69" s="10">
        <v>100</v>
      </c>
      <c r="F69" s="11">
        <f t="shared" si="27"/>
        <v>3750</v>
      </c>
      <c r="G69" s="11">
        <f t="shared" si="33"/>
        <v>2500</v>
      </c>
      <c r="H69" s="11">
        <v>2500</v>
      </c>
      <c r="I69" s="19"/>
      <c r="J69" s="11">
        <f t="shared" si="32"/>
        <v>2500</v>
      </c>
      <c r="K69" s="11">
        <f t="shared" si="31"/>
        <v>0</v>
      </c>
      <c r="L69" s="11">
        <f t="shared" si="30"/>
        <v>2500</v>
      </c>
    </row>
    <row r="70" spans="1:12" outlineLevel="1">
      <c r="A70" t="s">
        <v>46</v>
      </c>
      <c r="B70" t="s">
        <v>85</v>
      </c>
      <c r="C70" s="11">
        <v>32</v>
      </c>
      <c r="D70" s="10">
        <v>100</v>
      </c>
      <c r="E70" s="10">
        <v>50</v>
      </c>
      <c r="F70" s="11">
        <f t="shared" si="27"/>
        <v>3200</v>
      </c>
      <c r="G70" s="11">
        <f t="shared" si="33"/>
        <v>1600</v>
      </c>
      <c r="H70" s="11">
        <v>1600</v>
      </c>
      <c r="I70" s="19"/>
      <c r="J70" s="11">
        <f t="shared" si="32"/>
        <v>1600</v>
      </c>
      <c r="K70" s="11">
        <f t="shared" si="31"/>
        <v>0</v>
      </c>
      <c r="L70" s="11">
        <f t="shared" si="30"/>
        <v>1600</v>
      </c>
    </row>
    <row r="71" spans="1:12" outlineLevel="1">
      <c r="A71" t="s">
        <v>47</v>
      </c>
      <c r="B71" t="s">
        <v>85</v>
      </c>
      <c r="C71" s="11">
        <v>28</v>
      </c>
      <c r="D71" s="10">
        <v>122</v>
      </c>
      <c r="E71" s="10">
        <v>58</v>
      </c>
      <c r="F71" s="11">
        <f t="shared" si="27"/>
        <v>3416</v>
      </c>
      <c r="G71" s="11">
        <f t="shared" si="33"/>
        <v>1624</v>
      </c>
      <c r="H71" s="11">
        <v>1624</v>
      </c>
      <c r="I71" s="19"/>
      <c r="J71" s="11">
        <f t="shared" si="32"/>
        <v>1624</v>
      </c>
      <c r="K71" s="11">
        <f t="shared" si="31"/>
        <v>0</v>
      </c>
      <c r="L71" s="11">
        <f t="shared" si="30"/>
        <v>1624</v>
      </c>
    </row>
    <row r="72" spans="1:12">
      <c r="A72" s="13" t="s">
        <v>63</v>
      </c>
      <c r="B72" s="13"/>
      <c r="C72" s="14"/>
      <c r="D72" s="13"/>
      <c r="E72" s="13"/>
      <c r="F72" s="15">
        <f>SUM(F61:F71)</f>
        <v>32597</v>
      </c>
      <c r="G72" s="15">
        <f>SUM(G61:G71)</f>
        <v>20000</v>
      </c>
      <c r="H72" s="15">
        <f>SUM(H61:H71)</f>
        <v>20000</v>
      </c>
      <c r="I72" s="19"/>
      <c r="J72" s="15">
        <f>SUM(J61:J71)</f>
        <v>20000</v>
      </c>
      <c r="K72" s="15">
        <f>SUM(K61:K71)</f>
        <v>0</v>
      </c>
      <c r="L72" s="15">
        <f>SUM(L61:L71)</f>
        <v>20000</v>
      </c>
    </row>
    <row r="73" spans="1:12">
      <c r="I73" s="19"/>
    </row>
    <row r="74" spans="1:12">
      <c r="A74" s="7" t="s">
        <v>58</v>
      </c>
      <c r="B74" s="7"/>
      <c r="C74" s="29"/>
      <c r="D74" s="29"/>
      <c r="E74" s="29"/>
      <c r="F74" s="30">
        <f>+F16+F30+F44+F58+F72</f>
        <v>162985</v>
      </c>
      <c r="G74" s="30">
        <f>+G16+G30+G44+G58+G72</f>
        <v>100000</v>
      </c>
      <c r="H74" s="30">
        <f>+H16+H30+H44+H58+H72</f>
        <v>95000</v>
      </c>
      <c r="I74" s="31"/>
      <c r="J74" s="30">
        <f>+J16+J30+J44+J58+J72</f>
        <v>95000</v>
      </c>
      <c r="K74" s="30">
        <f>+K16+K30+K44+K58+K72</f>
        <v>5000</v>
      </c>
      <c r="L74" s="30">
        <f>+L16+L30+L44+L58+L72</f>
        <v>100000</v>
      </c>
    </row>
    <row r="75" spans="1:12">
      <c r="G75" s="41">
        <f>+G74/G74</f>
        <v>1</v>
      </c>
      <c r="J75" s="41">
        <f>+J74/G74</f>
        <v>0.95</v>
      </c>
      <c r="K75" s="41">
        <f>+K74/G74</f>
        <v>0.05</v>
      </c>
    </row>
    <row r="81" spans="6:12">
      <c r="F81" s="5"/>
      <c r="G81" s="5"/>
      <c r="H81" s="5"/>
      <c r="I81" s="5"/>
      <c r="J81" s="5"/>
      <c r="K81" s="5"/>
      <c r="L81" s="5"/>
    </row>
  </sheetData>
  <sheetProtection sheet="1" objects="1" scenarios="1"/>
  <mergeCells count="1">
    <mergeCell ref="O9:Q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1B4B-7B61-4544-B2F1-042ADA01871C}">
  <dimension ref="A1:K43"/>
  <sheetViews>
    <sheetView zoomScale="115" zoomScaleNormal="115" workbookViewId="0">
      <selection activeCell="E7" sqref="E7"/>
    </sheetView>
  </sheetViews>
  <sheetFormatPr defaultRowHeight="15"/>
  <cols>
    <col min="3" max="3" width="49.7109375" style="1" customWidth="1"/>
    <col min="4" max="5" width="15.28515625" customWidth="1"/>
    <col min="6" max="7" width="9.140625" customWidth="1"/>
    <col min="8" max="8" width="49.7109375" customWidth="1"/>
    <col min="9" max="9" width="15.28515625" customWidth="1"/>
  </cols>
  <sheetData>
    <row r="1" spans="1:11" ht="23.45" customHeight="1">
      <c r="A1" s="177" t="s">
        <v>118</v>
      </c>
      <c r="B1" s="2"/>
      <c r="C1" s="6" t="s">
        <v>8</v>
      </c>
      <c r="D1" s="27" t="s">
        <v>102</v>
      </c>
      <c r="E1" s="2"/>
    </row>
    <row r="2" spans="1:11" ht="19.5" customHeight="1">
      <c r="A2" s="177"/>
      <c r="B2" s="42">
        <v>1</v>
      </c>
      <c r="C2" s="3" t="s">
        <v>9</v>
      </c>
      <c r="D2" s="25">
        <v>100000</v>
      </c>
      <c r="E2" s="2"/>
      <c r="H2" s="7"/>
    </row>
    <row r="3" spans="1:11" ht="19.5" customHeight="1">
      <c r="A3" s="177"/>
      <c r="B3" s="42">
        <v>2</v>
      </c>
      <c r="C3" s="3" t="s">
        <v>10</v>
      </c>
      <c r="D3" s="25">
        <f>+D2*0.4</f>
        <v>40000</v>
      </c>
      <c r="E3" s="2"/>
      <c r="F3" s="179" t="s">
        <v>132</v>
      </c>
      <c r="G3" s="2"/>
      <c r="H3" s="6" t="s">
        <v>8</v>
      </c>
      <c r="I3" s="27" t="s">
        <v>102</v>
      </c>
    </row>
    <row r="4" spans="1:11" ht="19.5" customHeight="1">
      <c r="A4" s="177"/>
      <c r="B4" s="42">
        <v>3</v>
      </c>
      <c r="C4" s="3" t="s">
        <v>100</v>
      </c>
      <c r="D4" s="26">
        <f>SUM(D2:D3)</f>
        <v>140000</v>
      </c>
      <c r="E4" s="2"/>
      <c r="F4" s="180"/>
      <c r="G4" s="44">
        <v>1</v>
      </c>
      <c r="H4" s="3" t="s">
        <v>9</v>
      </c>
      <c r="I4" s="25">
        <f>+D2-D11</f>
        <v>668</v>
      </c>
    </row>
    <row r="5" spans="1:11" ht="19.5" customHeight="1">
      <c r="A5" s="177"/>
      <c r="B5" s="43"/>
      <c r="C5" s="3" t="s">
        <v>123</v>
      </c>
      <c r="D5" s="45">
        <v>0.05</v>
      </c>
      <c r="E5" s="2"/>
      <c r="F5" s="180"/>
      <c r="G5" s="44">
        <v>2</v>
      </c>
      <c r="H5" s="3" t="s">
        <v>10</v>
      </c>
      <c r="I5" s="25">
        <f>+I4*0.4</f>
        <v>267.2</v>
      </c>
    </row>
    <row r="6" spans="1:11" ht="19.5" customHeight="1">
      <c r="A6" s="177"/>
      <c r="B6" s="43"/>
      <c r="C6" s="3" t="s">
        <v>21</v>
      </c>
      <c r="D6" s="25">
        <f>+D2*D5</f>
        <v>5000</v>
      </c>
      <c r="E6" s="2"/>
      <c r="F6" s="180"/>
      <c r="G6" s="44">
        <v>3</v>
      </c>
      <c r="H6" s="3" t="s">
        <v>100</v>
      </c>
      <c r="I6" s="58">
        <f>SUM(I4:I5)</f>
        <v>935.2</v>
      </c>
      <c r="J6" s="57" t="s">
        <v>120</v>
      </c>
      <c r="K6" s="50"/>
    </row>
    <row r="7" spans="1:11" ht="19.5" customHeight="1">
      <c r="A7" s="177"/>
      <c r="B7" s="43"/>
      <c r="C7" s="3" t="s">
        <v>11</v>
      </c>
      <c r="D7" s="25">
        <f>+D6*1.4</f>
        <v>7000</v>
      </c>
      <c r="E7" s="2"/>
      <c r="F7" s="180"/>
      <c r="G7" s="43"/>
      <c r="H7" s="3" t="s">
        <v>21</v>
      </c>
      <c r="I7" s="25">
        <f>+I4*0.05</f>
        <v>33.4</v>
      </c>
    </row>
    <row r="8" spans="1:11" ht="19.5" customHeight="1">
      <c r="A8" s="177"/>
      <c r="B8" s="42">
        <v>4</v>
      </c>
      <c r="C8" s="3" t="s">
        <v>101</v>
      </c>
      <c r="D8" s="26">
        <f>+D4-D7</f>
        <v>133000</v>
      </c>
      <c r="E8" s="2"/>
      <c r="F8" s="180"/>
      <c r="G8" s="43"/>
      <c r="H8" s="3" t="s">
        <v>11</v>
      </c>
      <c r="I8" s="25">
        <f>+I7*1.4</f>
        <v>46.76</v>
      </c>
      <c r="J8" s="48" t="s">
        <v>121</v>
      </c>
    </row>
    <row r="9" spans="1:11" ht="18.75">
      <c r="B9" s="43"/>
      <c r="C9" s="4"/>
      <c r="D9" s="40"/>
      <c r="E9" s="2"/>
      <c r="F9" s="181"/>
      <c r="G9" s="44">
        <v>4</v>
      </c>
      <c r="H9" s="3" t="s">
        <v>101</v>
      </c>
      <c r="I9" s="26">
        <f>+I6-I8</f>
        <v>888.44</v>
      </c>
      <c r="J9" s="48" t="s">
        <v>122</v>
      </c>
    </row>
    <row r="10" spans="1:11" ht="18.75">
      <c r="A10" s="178" t="s">
        <v>119</v>
      </c>
      <c r="B10" s="2"/>
      <c r="C10" s="6" t="s">
        <v>8</v>
      </c>
      <c r="D10" s="27" t="s">
        <v>102</v>
      </c>
      <c r="E10" s="2"/>
      <c r="H10" s="1"/>
    </row>
    <row r="11" spans="1:11" ht="18.75">
      <c r="A11" s="178"/>
      <c r="B11" s="44">
        <v>1</v>
      </c>
      <c r="C11" s="3" t="s">
        <v>9</v>
      </c>
      <c r="D11" s="25">
        <f>+'Gest Spese ECO'!G74</f>
        <v>99332</v>
      </c>
      <c r="E11" s="2"/>
      <c r="H11" s="65" t="s">
        <v>126</v>
      </c>
      <c r="I11" s="66">
        <f>+$I$9</f>
        <v>888.44</v>
      </c>
    </row>
    <row r="12" spans="1:11" ht="18.75">
      <c r="A12" s="178"/>
      <c r="B12" s="44">
        <v>2</v>
      </c>
      <c r="C12" s="3" t="s">
        <v>10</v>
      </c>
      <c r="D12" s="25">
        <f>+D11*0.4</f>
        <v>39732.800000000003</v>
      </c>
      <c r="E12" s="2"/>
      <c r="H12" s="65" t="s">
        <v>127</v>
      </c>
      <c r="I12" s="66">
        <f>+$I$8</f>
        <v>46.76</v>
      </c>
    </row>
    <row r="13" spans="1:11" ht="18.75">
      <c r="A13" s="178"/>
      <c r="B13" s="44">
        <v>3</v>
      </c>
      <c r="C13" s="3" t="s">
        <v>100</v>
      </c>
      <c r="D13" s="26">
        <f>SUM(D11:D12)</f>
        <v>139064.79999999999</v>
      </c>
      <c r="E13" s="48"/>
      <c r="H13" s="67" t="s">
        <v>120</v>
      </c>
      <c r="I13" s="68">
        <f>SUM(I11:I12)</f>
        <v>935.2</v>
      </c>
    </row>
    <row r="14" spans="1:11" ht="18.75">
      <c r="A14" s="178"/>
      <c r="B14" s="43"/>
      <c r="C14" s="3" t="s">
        <v>123</v>
      </c>
      <c r="D14" s="45">
        <v>0.05</v>
      </c>
      <c r="E14" s="2"/>
    </row>
    <row r="15" spans="1:11" ht="18.75">
      <c r="A15" s="178"/>
      <c r="B15" s="43"/>
      <c r="C15" s="3" t="s">
        <v>21</v>
      </c>
      <c r="D15" s="25">
        <f>+D11*D14</f>
        <v>4966.6000000000004</v>
      </c>
      <c r="E15" s="2"/>
    </row>
    <row r="16" spans="1:11" ht="18.75">
      <c r="A16" s="178"/>
      <c r="B16" s="43"/>
      <c r="C16" s="3" t="s">
        <v>11</v>
      </c>
      <c r="D16" s="25">
        <f>+D15*1.4</f>
        <v>6953.24</v>
      </c>
      <c r="E16" s="2"/>
    </row>
    <row r="17" spans="1:5" ht="18.75">
      <c r="A17" s="178"/>
      <c r="B17" s="44">
        <v>4</v>
      </c>
      <c r="C17" s="3" t="s">
        <v>101</v>
      </c>
      <c r="D17" s="26">
        <f>+D13-D16</f>
        <v>132111.56</v>
      </c>
      <c r="E17" s="2"/>
    </row>
    <row r="18" spans="1:5" ht="18.75">
      <c r="B18" s="28"/>
      <c r="C18" s="4"/>
      <c r="D18" s="40"/>
      <c r="E18" s="2"/>
    </row>
    <row r="19" spans="1:5" ht="15.75" thickBot="1"/>
    <row r="20" spans="1:5">
      <c r="C20" s="165" t="s">
        <v>239</v>
      </c>
    </row>
    <row r="21" spans="1:5">
      <c r="C21" s="166"/>
    </row>
    <row r="22" spans="1:5">
      <c r="C22" s="166"/>
    </row>
    <row r="23" spans="1:5">
      <c r="C23" s="166"/>
    </row>
    <row r="24" spans="1:5" ht="15.75" thickBot="1">
      <c r="C24" s="167"/>
    </row>
    <row r="39" spans="7:7">
      <c r="G39" s="46"/>
    </row>
    <row r="40" spans="7:7">
      <c r="G40" s="46"/>
    </row>
    <row r="41" spans="7:7">
      <c r="G41" s="46"/>
    </row>
    <row r="42" spans="7:7">
      <c r="G42" s="46"/>
    </row>
    <row r="43" spans="7:7">
      <c r="G43" s="47"/>
    </row>
  </sheetData>
  <sheetProtection sheet="1" objects="1" scenarios="1"/>
  <mergeCells count="4">
    <mergeCell ref="A1:A8"/>
    <mergeCell ref="A10:A17"/>
    <mergeCell ref="F3:F9"/>
    <mergeCell ref="C20:C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481E-6AA2-49C2-936A-7B4D6DCD0061}">
  <dimension ref="A1:S96"/>
  <sheetViews>
    <sheetView zoomScaleNormal="100" workbookViewId="0">
      <pane ySplit="3" topLeftCell="A63" activePane="bottomLeft" state="frozen"/>
      <selection pane="bottomLeft" activeCell="H80" sqref="H80"/>
    </sheetView>
  </sheetViews>
  <sheetFormatPr defaultRowHeight="15" outlineLevelRow="1"/>
  <cols>
    <col min="1" max="1" width="25.7109375" customWidth="1"/>
    <col min="2" max="2" width="11.7109375" bestFit="1" customWidth="1"/>
    <col min="4" max="4" width="13.42578125" bestFit="1" customWidth="1"/>
    <col min="5" max="5" width="12.85546875" customWidth="1"/>
    <col min="6" max="8" width="13.7109375" customWidth="1"/>
    <col min="9" max="9" width="1.140625" customWidth="1"/>
    <col min="10" max="10" width="15.5703125" customWidth="1"/>
    <col min="11" max="11" width="18.28515625" customWidth="1"/>
    <col min="12" max="12" width="15.7109375" customWidth="1"/>
    <col min="15" max="15" width="13.7109375" customWidth="1"/>
  </cols>
  <sheetData>
    <row r="1" spans="1:19" ht="21">
      <c r="A1" s="204"/>
      <c r="B1" s="204"/>
      <c r="C1" s="205" t="s">
        <v>28</v>
      </c>
      <c r="D1" s="205" t="s">
        <v>29</v>
      </c>
      <c r="E1" s="205" t="s">
        <v>30</v>
      </c>
      <c r="F1" s="205" t="s">
        <v>31</v>
      </c>
      <c r="G1" s="205" t="s">
        <v>32</v>
      </c>
      <c r="H1" s="205" t="s">
        <v>33</v>
      </c>
      <c r="I1" s="206"/>
      <c r="J1" s="205" t="s">
        <v>43</v>
      </c>
      <c r="K1" s="205" t="s">
        <v>44</v>
      </c>
      <c r="L1" s="205" t="s">
        <v>45</v>
      </c>
      <c r="M1" s="204"/>
      <c r="N1" s="204"/>
      <c r="O1" s="205" t="s">
        <v>33</v>
      </c>
      <c r="P1" s="204"/>
      <c r="Q1" s="204"/>
      <c r="R1" s="204"/>
      <c r="S1" s="204"/>
    </row>
    <row r="2" spans="1:19">
      <c r="A2" s="204"/>
      <c r="B2" s="204"/>
      <c r="C2" s="207"/>
      <c r="D2" s="207"/>
      <c r="E2" s="207"/>
      <c r="F2" s="208" t="s">
        <v>48</v>
      </c>
      <c r="G2" s="208" t="s">
        <v>49</v>
      </c>
      <c r="H2" s="207"/>
      <c r="I2" s="209"/>
      <c r="J2" s="208" t="s">
        <v>50</v>
      </c>
      <c r="K2" s="208" t="s">
        <v>51</v>
      </c>
      <c r="L2" s="208" t="s">
        <v>52</v>
      </c>
      <c r="M2" s="204"/>
      <c r="N2" s="204"/>
      <c r="O2" s="207"/>
      <c r="P2" s="204"/>
      <c r="Q2" s="204"/>
      <c r="R2" s="204"/>
      <c r="S2" s="204"/>
    </row>
    <row r="3" spans="1:19" ht="40.5">
      <c r="A3" s="210"/>
      <c r="B3" s="211" t="s">
        <v>211</v>
      </c>
      <c r="C3" s="212" t="s">
        <v>25</v>
      </c>
      <c r="D3" s="211" t="s">
        <v>23</v>
      </c>
      <c r="E3" s="211" t="s">
        <v>24</v>
      </c>
      <c r="F3" s="213" t="s">
        <v>26</v>
      </c>
      <c r="G3" s="213" t="s">
        <v>27</v>
      </c>
      <c r="H3" s="213" t="s">
        <v>34</v>
      </c>
      <c r="I3" s="214"/>
      <c r="J3" s="211" t="s">
        <v>41</v>
      </c>
      <c r="K3" s="211" t="s">
        <v>40</v>
      </c>
      <c r="L3" s="211" t="s">
        <v>42</v>
      </c>
      <c r="M3" s="204"/>
      <c r="N3" s="204"/>
      <c r="O3" s="213" t="s">
        <v>124</v>
      </c>
      <c r="P3" s="204"/>
      <c r="Q3" s="204"/>
      <c r="R3" s="204"/>
      <c r="S3" s="204"/>
    </row>
    <row r="4" spans="1:19" ht="15.75" outlineLevel="1" thickBot="1">
      <c r="A4" s="215" t="s">
        <v>54</v>
      </c>
      <c r="B4" s="215"/>
      <c r="C4" s="216"/>
      <c r="D4" s="216"/>
      <c r="E4" s="216"/>
      <c r="F4" s="216"/>
      <c r="G4" s="216"/>
      <c r="H4" s="216"/>
      <c r="I4" s="217"/>
      <c r="J4" s="216"/>
      <c r="K4" s="216"/>
      <c r="L4" s="216"/>
      <c r="M4" s="204"/>
      <c r="N4" s="204"/>
      <c r="O4" s="216"/>
      <c r="P4" s="204"/>
      <c r="Q4" s="204"/>
      <c r="R4" s="204"/>
      <c r="S4" s="204"/>
    </row>
    <row r="5" spans="1:19" outlineLevel="1">
      <c r="A5" s="204" t="s">
        <v>14</v>
      </c>
      <c r="B5" s="204" t="s">
        <v>85</v>
      </c>
      <c r="C5" s="55">
        <v>18</v>
      </c>
      <c r="D5" s="263">
        <v>172</v>
      </c>
      <c r="E5" s="263">
        <v>66</v>
      </c>
      <c r="F5" s="90">
        <f>+C5*D5</f>
        <v>3096</v>
      </c>
      <c r="G5" s="90">
        <f>+C5*E5</f>
        <v>1188</v>
      </c>
      <c r="H5" s="51">
        <v>1000</v>
      </c>
      <c r="I5" s="219"/>
      <c r="J5" s="90">
        <f>+H5</f>
        <v>1000</v>
      </c>
      <c r="K5" s="90">
        <f>+G5-J5</f>
        <v>188</v>
      </c>
      <c r="L5" s="90">
        <f>+J5+K5</f>
        <v>1188</v>
      </c>
      <c r="M5" s="204"/>
      <c r="N5" s="220"/>
      <c r="O5" s="90">
        <v>1000</v>
      </c>
      <c r="P5" s="204"/>
      <c r="Q5" s="221"/>
      <c r="R5" s="222"/>
      <c r="S5" s="223"/>
    </row>
    <row r="6" spans="1:19" outlineLevel="1">
      <c r="A6" s="204" t="s">
        <v>15</v>
      </c>
      <c r="B6" s="204" t="s">
        <v>85</v>
      </c>
      <c r="C6" s="51">
        <v>22</v>
      </c>
      <c r="D6" s="263">
        <v>168</v>
      </c>
      <c r="E6" s="263">
        <v>168</v>
      </c>
      <c r="F6" s="90">
        <f t="shared" ref="F6:F15" si="0">+C6*D6</f>
        <v>3696</v>
      </c>
      <c r="G6" s="90">
        <f t="shared" ref="G6:G15" si="1">+C6*E6</f>
        <v>3696</v>
      </c>
      <c r="H6" s="51">
        <v>3696</v>
      </c>
      <c r="I6" s="219"/>
      <c r="J6" s="90">
        <f t="shared" ref="J6:J15" si="2">+H6</f>
        <v>3696</v>
      </c>
      <c r="K6" s="90">
        <f>+G6-J6</f>
        <v>0</v>
      </c>
      <c r="L6" s="90">
        <f t="shared" ref="L6:L15" si="3">+J6+K6</f>
        <v>3696</v>
      </c>
      <c r="M6" s="204"/>
      <c r="N6" s="204"/>
      <c r="O6" s="90">
        <v>3696</v>
      </c>
      <c r="P6" s="204"/>
      <c r="Q6" s="224"/>
      <c r="R6" s="204"/>
      <c r="S6" s="225"/>
    </row>
    <row r="7" spans="1:19" outlineLevel="1">
      <c r="A7" s="204" t="s">
        <v>16</v>
      </c>
      <c r="B7" s="204" t="s">
        <v>86</v>
      </c>
      <c r="C7" s="51">
        <v>25</v>
      </c>
      <c r="D7" s="263">
        <v>45</v>
      </c>
      <c r="E7" s="263">
        <v>45</v>
      </c>
      <c r="F7" s="90">
        <f t="shared" si="0"/>
        <v>1125</v>
      </c>
      <c r="G7" s="90">
        <f t="shared" si="1"/>
        <v>1125</v>
      </c>
      <c r="H7" s="51">
        <v>1000</v>
      </c>
      <c r="I7" s="219"/>
      <c r="J7" s="90">
        <f t="shared" si="2"/>
        <v>1000</v>
      </c>
      <c r="K7" s="90">
        <f t="shared" ref="K7:K15" si="4">+G7-J7</f>
        <v>125</v>
      </c>
      <c r="L7" s="90">
        <f t="shared" si="3"/>
        <v>1125</v>
      </c>
      <c r="M7" s="204"/>
      <c r="N7" s="204"/>
      <c r="O7" s="90">
        <v>1000</v>
      </c>
      <c r="P7" s="204"/>
      <c r="Q7" s="224"/>
      <c r="R7" s="204"/>
      <c r="S7" s="225"/>
    </row>
    <row r="8" spans="1:19" outlineLevel="1">
      <c r="A8" s="204" t="s">
        <v>22</v>
      </c>
      <c r="B8" s="204" t="s">
        <v>86</v>
      </c>
      <c r="C8" s="51">
        <v>40</v>
      </c>
      <c r="D8" s="263">
        <v>20</v>
      </c>
      <c r="E8" s="263">
        <v>20</v>
      </c>
      <c r="F8" s="90">
        <f t="shared" si="0"/>
        <v>800</v>
      </c>
      <c r="G8" s="90">
        <f>+C8*E8</f>
        <v>800</v>
      </c>
      <c r="H8" s="51">
        <v>800</v>
      </c>
      <c r="I8" s="219"/>
      <c r="J8" s="90">
        <f t="shared" si="2"/>
        <v>800</v>
      </c>
      <c r="K8" s="90">
        <f t="shared" si="4"/>
        <v>0</v>
      </c>
      <c r="L8" s="90">
        <f t="shared" si="3"/>
        <v>800</v>
      </c>
      <c r="M8" s="204"/>
      <c r="N8" s="204"/>
      <c r="O8" s="90">
        <v>800</v>
      </c>
      <c r="P8" s="204"/>
      <c r="Q8" s="224"/>
      <c r="R8" s="204"/>
      <c r="S8" s="225"/>
    </row>
    <row r="9" spans="1:19" ht="15.75" outlineLevel="1" thickBot="1">
      <c r="A9" s="204" t="s">
        <v>35</v>
      </c>
      <c r="B9" s="204" t="s">
        <v>86</v>
      </c>
      <c r="C9" s="51">
        <v>25</v>
      </c>
      <c r="D9" s="263">
        <v>15</v>
      </c>
      <c r="E9" s="263">
        <v>15</v>
      </c>
      <c r="F9" s="90">
        <f t="shared" si="0"/>
        <v>375</v>
      </c>
      <c r="G9" s="90">
        <f t="shared" si="1"/>
        <v>375</v>
      </c>
      <c r="H9" s="51">
        <v>320</v>
      </c>
      <c r="I9" s="219"/>
      <c r="J9" s="90">
        <f t="shared" si="2"/>
        <v>320</v>
      </c>
      <c r="K9" s="90">
        <f t="shared" si="4"/>
        <v>55</v>
      </c>
      <c r="L9" s="90">
        <f t="shared" si="3"/>
        <v>375</v>
      </c>
      <c r="M9" s="204"/>
      <c r="N9" s="204"/>
      <c r="O9" s="90">
        <v>320</v>
      </c>
      <c r="P9" s="204"/>
      <c r="Q9" s="226" t="s">
        <v>239</v>
      </c>
      <c r="R9" s="227"/>
      <c r="S9" s="228"/>
    </row>
    <row r="10" spans="1:19" outlineLevel="1">
      <c r="A10" s="204" t="s">
        <v>36</v>
      </c>
      <c r="B10" s="204" t="s">
        <v>85</v>
      </c>
      <c r="C10" s="51">
        <v>18</v>
      </c>
      <c r="D10" s="263">
        <v>165</v>
      </c>
      <c r="E10" s="263">
        <v>70</v>
      </c>
      <c r="F10" s="90">
        <f t="shared" si="0"/>
        <v>2970</v>
      </c>
      <c r="G10" s="90">
        <f t="shared" si="1"/>
        <v>1260</v>
      </c>
      <c r="H10" s="51">
        <v>0</v>
      </c>
      <c r="I10" s="219"/>
      <c r="J10" s="90">
        <f t="shared" si="2"/>
        <v>0</v>
      </c>
      <c r="K10" s="90">
        <f t="shared" si="4"/>
        <v>1260</v>
      </c>
      <c r="L10" s="90">
        <f t="shared" si="3"/>
        <v>1260</v>
      </c>
      <c r="M10" s="204"/>
      <c r="N10" s="204"/>
      <c r="O10" s="90">
        <v>0</v>
      </c>
      <c r="P10" s="204"/>
      <c r="Q10" s="204"/>
      <c r="R10" s="204"/>
      <c r="S10" s="204"/>
    </row>
    <row r="11" spans="1:19" outlineLevel="1">
      <c r="A11" s="204" t="s">
        <v>37</v>
      </c>
      <c r="B11" s="204" t="s">
        <v>85</v>
      </c>
      <c r="C11" s="51">
        <v>27</v>
      </c>
      <c r="D11" s="263">
        <v>175</v>
      </c>
      <c r="E11" s="263">
        <v>100</v>
      </c>
      <c r="F11" s="90">
        <f t="shared" si="0"/>
        <v>4725</v>
      </c>
      <c r="G11" s="90">
        <f t="shared" si="1"/>
        <v>2700</v>
      </c>
      <c r="H11" s="51">
        <v>2700</v>
      </c>
      <c r="I11" s="219"/>
      <c r="J11" s="90">
        <f t="shared" si="2"/>
        <v>2700</v>
      </c>
      <c r="K11" s="90">
        <f t="shared" si="4"/>
        <v>0</v>
      </c>
      <c r="L11" s="90">
        <f t="shared" si="3"/>
        <v>2700</v>
      </c>
      <c r="M11" s="204"/>
      <c r="N11" s="204"/>
      <c r="O11" s="90">
        <v>2700</v>
      </c>
      <c r="P11" s="204"/>
      <c r="Q11" s="204"/>
      <c r="R11" s="204"/>
      <c r="S11" s="204"/>
    </row>
    <row r="12" spans="1:19" outlineLevel="1">
      <c r="A12" s="204" t="s">
        <v>38</v>
      </c>
      <c r="B12" s="204" t="s">
        <v>85</v>
      </c>
      <c r="C12" s="51">
        <v>30</v>
      </c>
      <c r="D12" s="263">
        <v>170</v>
      </c>
      <c r="E12" s="263">
        <v>100</v>
      </c>
      <c r="F12" s="90">
        <f t="shared" si="0"/>
        <v>5100</v>
      </c>
      <c r="G12" s="90">
        <f t="shared" si="1"/>
        <v>3000</v>
      </c>
      <c r="H12" s="51">
        <v>3000</v>
      </c>
      <c r="I12" s="219"/>
      <c r="J12" s="90">
        <f t="shared" si="2"/>
        <v>3000</v>
      </c>
      <c r="K12" s="90">
        <f t="shared" si="4"/>
        <v>0</v>
      </c>
      <c r="L12" s="90">
        <f t="shared" si="3"/>
        <v>3000</v>
      </c>
      <c r="M12" s="204"/>
      <c r="N12" s="204"/>
      <c r="O12" s="90">
        <v>3000</v>
      </c>
      <c r="P12" s="204"/>
      <c r="Q12" s="204"/>
      <c r="R12" s="204"/>
      <c r="S12" s="204"/>
    </row>
    <row r="13" spans="1:19" outlineLevel="1">
      <c r="A13" s="204" t="s">
        <v>39</v>
      </c>
      <c r="B13" s="204" t="s">
        <v>85</v>
      </c>
      <c r="C13" s="51">
        <v>25</v>
      </c>
      <c r="D13" s="263">
        <v>150</v>
      </c>
      <c r="E13" s="263">
        <v>100</v>
      </c>
      <c r="F13" s="90">
        <f t="shared" si="0"/>
        <v>3750</v>
      </c>
      <c r="G13" s="90">
        <f t="shared" si="1"/>
        <v>2500</v>
      </c>
      <c r="H13" s="51">
        <v>2500</v>
      </c>
      <c r="I13" s="219"/>
      <c r="J13" s="90">
        <f t="shared" si="2"/>
        <v>2500</v>
      </c>
      <c r="K13" s="90">
        <f t="shared" si="4"/>
        <v>0</v>
      </c>
      <c r="L13" s="90">
        <f t="shared" si="3"/>
        <v>2500</v>
      </c>
      <c r="M13" s="204"/>
      <c r="N13" s="204"/>
      <c r="O13" s="90">
        <v>2500</v>
      </c>
      <c r="P13" s="204"/>
      <c r="Q13" s="204"/>
      <c r="R13" s="204"/>
      <c r="S13" s="204"/>
    </row>
    <row r="14" spans="1:19" outlineLevel="1">
      <c r="A14" s="204" t="s">
        <v>46</v>
      </c>
      <c r="B14" s="204" t="s">
        <v>85</v>
      </c>
      <c r="C14" s="51">
        <v>32</v>
      </c>
      <c r="D14" s="263">
        <v>100</v>
      </c>
      <c r="E14" s="263">
        <v>50</v>
      </c>
      <c r="F14" s="90">
        <f t="shared" si="0"/>
        <v>3200</v>
      </c>
      <c r="G14" s="90">
        <f t="shared" si="1"/>
        <v>1600</v>
      </c>
      <c r="H14" s="51">
        <v>1600</v>
      </c>
      <c r="I14" s="219"/>
      <c r="J14" s="90">
        <f t="shared" si="2"/>
        <v>1600</v>
      </c>
      <c r="K14" s="90">
        <f t="shared" si="4"/>
        <v>0</v>
      </c>
      <c r="L14" s="90">
        <f t="shared" si="3"/>
        <v>1600</v>
      </c>
      <c r="M14" s="204"/>
      <c r="N14" s="204"/>
      <c r="O14" s="90">
        <v>1600</v>
      </c>
      <c r="P14" s="204"/>
      <c r="Q14" s="204"/>
      <c r="R14" s="204"/>
      <c r="S14" s="204"/>
    </row>
    <row r="15" spans="1:19" outlineLevel="1">
      <c r="A15" s="204" t="s">
        <v>47</v>
      </c>
      <c r="B15" s="204" t="s">
        <v>85</v>
      </c>
      <c r="C15" s="51">
        <v>28</v>
      </c>
      <c r="D15" s="263">
        <v>122</v>
      </c>
      <c r="E15" s="263">
        <v>58</v>
      </c>
      <c r="F15" s="90">
        <f t="shared" si="0"/>
        <v>3416</v>
      </c>
      <c r="G15" s="90">
        <f t="shared" si="1"/>
        <v>1624</v>
      </c>
      <c r="H15" s="51">
        <v>1624</v>
      </c>
      <c r="I15" s="219"/>
      <c r="J15" s="90">
        <f t="shared" si="2"/>
        <v>1624</v>
      </c>
      <c r="K15" s="90">
        <f t="shared" si="4"/>
        <v>0</v>
      </c>
      <c r="L15" s="90">
        <f t="shared" si="3"/>
        <v>1624</v>
      </c>
      <c r="M15" s="204"/>
      <c r="N15" s="204"/>
      <c r="O15" s="90">
        <v>1624</v>
      </c>
      <c r="P15" s="204"/>
      <c r="Q15" s="204"/>
      <c r="R15" s="204"/>
      <c r="S15" s="204"/>
    </row>
    <row r="16" spans="1:19">
      <c r="A16" s="229" t="s">
        <v>59</v>
      </c>
      <c r="B16" s="229"/>
      <c r="C16" s="91"/>
      <c r="D16" s="229"/>
      <c r="E16" s="229"/>
      <c r="F16" s="230">
        <f>SUM(F5:F15)</f>
        <v>32253</v>
      </c>
      <c r="G16" s="230">
        <f>SUM(G5:G15)</f>
        <v>19868</v>
      </c>
      <c r="H16" s="230">
        <f>SUM(H5:H15)</f>
        <v>18240</v>
      </c>
      <c r="I16" s="231"/>
      <c r="J16" s="230">
        <f>SUM(J5:J15)</f>
        <v>18240</v>
      </c>
      <c r="K16" s="230">
        <f>SUM(K5:K15)</f>
        <v>1628</v>
      </c>
      <c r="L16" s="230">
        <f>SUM(L5:L15)</f>
        <v>19868</v>
      </c>
      <c r="M16" s="204"/>
      <c r="N16" s="204"/>
      <c r="O16" s="230">
        <f>SUM(O5:O15)</f>
        <v>18240</v>
      </c>
      <c r="P16" s="204"/>
      <c r="Q16" s="204"/>
      <c r="R16" s="204"/>
      <c r="S16" s="204"/>
    </row>
    <row r="17" spans="1:19">
      <c r="A17" s="204"/>
      <c r="B17" s="204"/>
      <c r="C17" s="204"/>
      <c r="D17" s="204"/>
      <c r="E17" s="204"/>
      <c r="F17" s="204"/>
      <c r="G17" s="204"/>
      <c r="H17" s="204"/>
      <c r="I17" s="209"/>
      <c r="J17" s="204"/>
      <c r="K17" s="204"/>
      <c r="L17" s="204"/>
      <c r="M17" s="204"/>
      <c r="N17" s="204"/>
      <c r="O17" s="204"/>
      <c r="P17" s="204"/>
      <c r="Q17" s="204"/>
      <c r="R17" s="204"/>
      <c r="S17" s="204"/>
    </row>
    <row r="18" spans="1:19" outlineLevel="1">
      <c r="A18" s="215" t="s">
        <v>53</v>
      </c>
      <c r="B18" s="215"/>
      <c r="C18" s="216"/>
      <c r="D18" s="216"/>
      <c r="E18" s="216"/>
      <c r="F18" s="216"/>
      <c r="G18" s="216"/>
      <c r="H18" s="216"/>
      <c r="I18" s="217"/>
      <c r="J18" s="216"/>
      <c r="K18" s="216"/>
      <c r="L18" s="216"/>
      <c r="M18" s="204"/>
      <c r="N18" s="204"/>
      <c r="O18" s="216"/>
      <c r="P18" s="204"/>
      <c r="Q18" s="204"/>
      <c r="R18" s="204"/>
      <c r="S18" s="204"/>
    </row>
    <row r="19" spans="1:19" outlineLevel="1">
      <c r="A19" s="204" t="s">
        <v>14</v>
      </c>
      <c r="B19" s="204" t="s">
        <v>85</v>
      </c>
      <c r="C19" s="218">
        <f>+C$5</f>
        <v>18</v>
      </c>
      <c r="D19" s="263">
        <v>172</v>
      </c>
      <c r="E19" s="263">
        <v>70</v>
      </c>
      <c r="F19" s="90">
        <f>+C19*D19</f>
        <v>3096</v>
      </c>
      <c r="G19" s="90">
        <f>+C19*E19</f>
        <v>1260</v>
      </c>
      <c r="H19" s="51">
        <v>1400</v>
      </c>
      <c r="I19" s="219"/>
      <c r="J19" s="90">
        <f>+H19</f>
        <v>1400</v>
      </c>
      <c r="K19" s="90">
        <f>+G19-J19</f>
        <v>-140</v>
      </c>
      <c r="L19" s="90">
        <f>+J19+K19</f>
        <v>1260</v>
      </c>
      <c r="M19" s="204"/>
      <c r="N19" s="204"/>
      <c r="O19" s="90">
        <v>1400</v>
      </c>
      <c r="P19" s="204"/>
      <c r="Q19" s="204"/>
      <c r="R19" s="204"/>
      <c r="S19" s="204"/>
    </row>
    <row r="20" spans="1:19" outlineLevel="1">
      <c r="A20" s="204" t="s">
        <v>15</v>
      </c>
      <c r="B20" s="204" t="s">
        <v>85</v>
      </c>
      <c r="C20" s="90">
        <f>+C$6</f>
        <v>22</v>
      </c>
      <c r="D20" s="263">
        <v>168</v>
      </c>
      <c r="E20" s="263">
        <v>168</v>
      </c>
      <c r="F20" s="90">
        <f t="shared" ref="F20:F29" si="5">+C20*D20</f>
        <v>3696</v>
      </c>
      <c r="G20" s="90">
        <f t="shared" ref="G20" si="6">+C20*E20</f>
        <v>3696</v>
      </c>
      <c r="H20" s="51">
        <v>3696</v>
      </c>
      <c r="I20" s="219"/>
      <c r="J20" s="90">
        <f t="shared" ref="J20:J29" si="7">+H20</f>
        <v>3696</v>
      </c>
      <c r="K20" s="90">
        <f>+G20-J20</f>
        <v>0</v>
      </c>
      <c r="L20" s="90">
        <f t="shared" ref="L20:L29" si="8">+J20+K20</f>
        <v>3696</v>
      </c>
      <c r="M20" s="204"/>
      <c r="N20" s="204"/>
      <c r="O20" s="90">
        <v>3696</v>
      </c>
      <c r="P20" s="204"/>
      <c r="Q20" s="204"/>
      <c r="R20" s="204"/>
      <c r="S20" s="204"/>
    </row>
    <row r="21" spans="1:19" outlineLevel="1">
      <c r="A21" s="204" t="s">
        <v>16</v>
      </c>
      <c r="B21" s="204" t="s">
        <v>86</v>
      </c>
      <c r="C21" s="90">
        <f>+C$7</f>
        <v>25</v>
      </c>
      <c r="D21" s="263">
        <v>45</v>
      </c>
      <c r="E21" s="263">
        <v>45</v>
      </c>
      <c r="F21" s="90">
        <f t="shared" si="5"/>
        <v>1125</v>
      </c>
      <c r="G21" s="90">
        <f>+C21*E21</f>
        <v>1125</v>
      </c>
      <c r="H21" s="51">
        <v>1125</v>
      </c>
      <c r="I21" s="219"/>
      <c r="J21" s="90">
        <f t="shared" si="7"/>
        <v>1125</v>
      </c>
      <c r="K21" s="90">
        <f t="shared" ref="K21:K29" si="9">+G21-J21</f>
        <v>0</v>
      </c>
      <c r="L21" s="90">
        <f t="shared" si="8"/>
        <v>1125</v>
      </c>
      <c r="M21" s="204"/>
      <c r="N21" s="204"/>
      <c r="O21" s="90">
        <v>1125</v>
      </c>
      <c r="P21" s="204"/>
      <c r="Q21" s="204"/>
      <c r="R21" s="204"/>
      <c r="S21" s="204"/>
    </row>
    <row r="22" spans="1:19" outlineLevel="1">
      <c r="A22" s="204" t="s">
        <v>22</v>
      </c>
      <c r="B22" s="204" t="s">
        <v>86</v>
      </c>
      <c r="C22" s="90">
        <f>+C$8</f>
        <v>40</v>
      </c>
      <c r="D22" s="263">
        <v>20</v>
      </c>
      <c r="E22" s="263">
        <v>18</v>
      </c>
      <c r="F22" s="90">
        <f t="shared" si="5"/>
        <v>800</v>
      </c>
      <c r="G22" s="90">
        <f>+C22*E22</f>
        <v>720</v>
      </c>
      <c r="H22" s="51">
        <v>720</v>
      </c>
      <c r="I22" s="219"/>
      <c r="J22" s="90">
        <f t="shared" si="7"/>
        <v>720</v>
      </c>
      <c r="K22" s="90">
        <f t="shared" si="9"/>
        <v>0</v>
      </c>
      <c r="L22" s="90">
        <f t="shared" si="8"/>
        <v>720</v>
      </c>
      <c r="M22" s="204"/>
      <c r="N22" s="204"/>
      <c r="O22" s="90">
        <v>720</v>
      </c>
      <c r="P22" s="204"/>
      <c r="Q22" s="204"/>
      <c r="R22" s="204"/>
      <c r="S22" s="204"/>
    </row>
    <row r="23" spans="1:19" outlineLevel="1">
      <c r="A23" s="204" t="s">
        <v>35</v>
      </c>
      <c r="B23" s="204" t="s">
        <v>86</v>
      </c>
      <c r="C23" s="90">
        <f>+C$9</f>
        <v>25</v>
      </c>
      <c r="D23" s="263">
        <v>15</v>
      </c>
      <c r="E23" s="263">
        <v>15</v>
      </c>
      <c r="F23" s="90">
        <f t="shared" si="5"/>
        <v>375</v>
      </c>
      <c r="G23" s="90">
        <f t="shared" ref="G23:G29" si="10">+C23*E23</f>
        <v>375</v>
      </c>
      <c r="H23" s="51">
        <v>0</v>
      </c>
      <c r="I23" s="219"/>
      <c r="J23" s="90">
        <f t="shared" si="7"/>
        <v>0</v>
      </c>
      <c r="K23" s="90">
        <f t="shared" si="9"/>
        <v>375</v>
      </c>
      <c r="L23" s="90">
        <f t="shared" si="8"/>
        <v>375</v>
      </c>
      <c r="M23" s="204"/>
      <c r="N23" s="204"/>
      <c r="O23" s="90">
        <v>0</v>
      </c>
      <c r="P23" s="204"/>
      <c r="Q23" s="204"/>
      <c r="R23" s="204"/>
      <c r="S23" s="204"/>
    </row>
    <row r="24" spans="1:19" outlineLevel="1">
      <c r="A24" s="204" t="s">
        <v>36</v>
      </c>
      <c r="B24" s="204" t="s">
        <v>85</v>
      </c>
      <c r="C24" s="90">
        <f>+C$10</f>
        <v>18</v>
      </c>
      <c r="D24" s="263">
        <v>165</v>
      </c>
      <c r="E24" s="263">
        <v>70</v>
      </c>
      <c r="F24" s="90">
        <f t="shared" si="5"/>
        <v>2970</v>
      </c>
      <c r="G24" s="90">
        <f t="shared" si="10"/>
        <v>1260</v>
      </c>
      <c r="H24" s="51">
        <v>0</v>
      </c>
      <c r="I24" s="219"/>
      <c r="J24" s="90">
        <f t="shared" si="7"/>
        <v>0</v>
      </c>
      <c r="K24" s="90">
        <f t="shared" si="9"/>
        <v>1260</v>
      </c>
      <c r="L24" s="90">
        <f t="shared" si="8"/>
        <v>1260</v>
      </c>
      <c r="M24" s="204"/>
      <c r="N24" s="204"/>
      <c r="O24" s="90">
        <v>0</v>
      </c>
      <c r="P24" s="204"/>
      <c r="Q24" s="204"/>
      <c r="R24" s="204"/>
      <c r="S24" s="204"/>
    </row>
    <row r="25" spans="1:19" outlineLevel="1">
      <c r="A25" s="204" t="s">
        <v>37</v>
      </c>
      <c r="B25" s="204" t="s">
        <v>85</v>
      </c>
      <c r="C25" s="90">
        <f>+C$11</f>
        <v>27</v>
      </c>
      <c r="D25" s="263">
        <v>175</v>
      </c>
      <c r="E25" s="263">
        <v>100</v>
      </c>
      <c r="F25" s="90">
        <f t="shared" si="5"/>
        <v>4725</v>
      </c>
      <c r="G25" s="90">
        <f t="shared" si="10"/>
        <v>2700</v>
      </c>
      <c r="H25" s="51">
        <v>2700</v>
      </c>
      <c r="I25" s="219"/>
      <c r="J25" s="90">
        <f t="shared" si="7"/>
        <v>2700</v>
      </c>
      <c r="K25" s="90">
        <f t="shared" si="9"/>
        <v>0</v>
      </c>
      <c r="L25" s="90">
        <f t="shared" si="8"/>
        <v>2700</v>
      </c>
      <c r="M25" s="204"/>
      <c r="N25" s="204"/>
      <c r="O25" s="90">
        <v>2700</v>
      </c>
      <c r="P25" s="204"/>
      <c r="Q25" s="204"/>
      <c r="R25" s="204"/>
      <c r="S25" s="204"/>
    </row>
    <row r="26" spans="1:19" outlineLevel="1">
      <c r="A26" s="204" t="s">
        <v>38</v>
      </c>
      <c r="B26" s="204" t="s">
        <v>85</v>
      </c>
      <c r="C26" s="90">
        <f>+C$12</f>
        <v>30</v>
      </c>
      <c r="D26" s="263">
        <v>170</v>
      </c>
      <c r="E26" s="263">
        <v>100</v>
      </c>
      <c r="F26" s="90">
        <f t="shared" si="5"/>
        <v>5100</v>
      </c>
      <c r="G26" s="90">
        <f t="shared" si="10"/>
        <v>3000</v>
      </c>
      <c r="H26" s="51">
        <v>3000</v>
      </c>
      <c r="I26" s="219"/>
      <c r="J26" s="90">
        <f t="shared" si="7"/>
        <v>3000</v>
      </c>
      <c r="K26" s="90">
        <f t="shared" si="9"/>
        <v>0</v>
      </c>
      <c r="L26" s="90">
        <f t="shared" si="8"/>
        <v>3000</v>
      </c>
      <c r="M26" s="204"/>
      <c r="N26" s="204"/>
      <c r="O26" s="90">
        <v>3000</v>
      </c>
      <c r="P26" s="204"/>
      <c r="Q26" s="204"/>
      <c r="R26" s="204"/>
      <c r="S26" s="204"/>
    </row>
    <row r="27" spans="1:19" outlineLevel="1">
      <c r="A27" s="204" t="s">
        <v>39</v>
      </c>
      <c r="B27" s="204" t="s">
        <v>85</v>
      </c>
      <c r="C27" s="90">
        <f>+C$13</f>
        <v>25</v>
      </c>
      <c r="D27" s="263">
        <v>150</v>
      </c>
      <c r="E27" s="263">
        <v>100</v>
      </c>
      <c r="F27" s="90">
        <f t="shared" si="5"/>
        <v>3750</v>
      </c>
      <c r="G27" s="90">
        <f t="shared" si="10"/>
        <v>2500</v>
      </c>
      <c r="H27" s="51">
        <v>2500</v>
      </c>
      <c r="I27" s="219"/>
      <c r="J27" s="90">
        <f t="shared" si="7"/>
        <v>2500</v>
      </c>
      <c r="K27" s="90">
        <f t="shared" si="9"/>
        <v>0</v>
      </c>
      <c r="L27" s="90">
        <f t="shared" si="8"/>
        <v>2500</v>
      </c>
      <c r="M27" s="204"/>
      <c r="N27" s="204"/>
      <c r="O27" s="90">
        <v>2500</v>
      </c>
      <c r="P27" s="204"/>
      <c r="Q27" s="204"/>
      <c r="R27" s="204"/>
      <c r="S27" s="204"/>
    </row>
    <row r="28" spans="1:19" outlineLevel="1">
      <c r="A28" s="204" t="s">
        <v>46</v>
      </c>
      <c r="B28" s="204" t="s">
        <v>85</v>
      </c>
      <c r="C28" s="90">
        <f>+C$14</f>
        <v>32</v>
      </c>
      <c r="D28" s="263">
        <v>100</v>
      </c>
      <c r="E28" s="263">
        <v>50</v>
      </c>
      <c r="F28" s="90">
        <f t="shared" si="5"/>
        <v>3200</v>
      </c>
      <c r="G28" s="90">
        <f t="shared" si="10"/>
        <v>1600</v>
      </c>
      <c r="H28" s="51">
        <v>1600</v>
      </c>
      <c r="I28" s="219"/>
      <c r="J28" s="90">
        <f t="shared" si="7"/>
        <v>1600</v>
      </c>
      <c r="K28" s="90">
        <f t="shared" si="9"/>
        <v>0</v>
      </c>
      <c r="L28" s="90">
        <f t="shared" si="8"/>
        <v>1600</v>
      </c>
      <c r="M28" s="204"/>
      <c r="N28" s="204"/>
      <c r="O28" s="90">
        <v>1600</v>
      </c>
      <c r="P28" s="204"/>
      <c r="Q28" s="204"/>
      <c r="R28" s="204"/>
      <c r="S28" s="204"/>
    </row>
    <row r="29" spans="1:19" outlineLevel="1">
      <c r="A29" s="204" t="s">
        <v>47</v>
      </c>
      <c r="B29" s="204" t="s">
        <v>85</v>
      </c>
      <c r="C29" s="90">
        <f>+C$15</f>
        <v>28</v>
      </c>
      <c r="D29" s="263">
        <v>122</v>
      </c>
      <c r="E29" s="263">
        <v>58</v>
      </c>
      <c r="F29" s="90">
        <f t="shared" si="5"/>
        <v>3416</v>
      </c>
      <c r="G29" s="90">
        <f t="shared" si="10"/>
        <v>1624</v>
      </c>
      <c r="H29" s="51">
        <v>1624</v>
      </c>
      <c r="I29" s="219"/>
      <c r="J29" s="90">
        <f t="shared" si="7"/>
        <v>1624</v>
      </c>
      <c r="K29" s="90">
        <f t="shared" si="9"/>
        <v>0</v>
      </c>
      <c r="L29" s="90">
        <f t="shared" si="8"/>
        <v>1624</v>
      </c>
      <c r="M29" s="204"/>
      <c r="N29" s="204"/>
      <c r="O29" s="90">
        <v>1624</v>
      </c>
      <c r="P29" s="204"/>
      <c r="Q29" s="204"/>
      <c r="R29" s="204"/>
      <c r="S29" s="204"/>
    </row>
    <row r="30" spans="1:19">
      <c r="A30" s="229" t="s">
        <v>60</v>
      </c>
      <c r="B30" s="229"/>
      <c r="C30" s="91"/>
      <c r="D30" s="229"/>
      <c r="E30" s="229"/>
      <c r="F30" s="230">
        <f>SUM(F19:F29)</f>
        <v>32253</v>
      </c>
      <c r="G30" s="230">
        <f>SUM(G19:G29)</f>
        <v>19860</v>
      </c>
      <c r="H30" s="230">
        <f>SUM(H19:H29)</f>
        <v>18365</v>
      </c>
      <c r="I30" s="231"/>
      <c r="J30" s="230">
        <f>SUM(J19:J29)</f>
        <v>18365</v>
      </c>
      <c r="K30" s="230">
        <f>SUM(K19:K29)</f>
        <v>1495</v>
      </c>
      <c r="L30" s="230">
        <f>SUM(L19:L29)</f>
        <v>19860</v>
      </c>
      <c r="M30" s="204"/>
      <c r="N30" s="204"/>
      <c r="O30" s="230">
        <f>SUM(O19:O29)</f>
        <v>18365</v>
      </c>
      <c r="P30" s="204"/>
      <c r="Q30" s="204"/>
      <c r="R30" s="204"/>
      <c r="S30" s="204"/>
    </row>
    <row r="31" spans="1:19">
      <c r="A31" s="204"/>
      <c r="B31" s="204"/>
      <c r="C31" s="204"/>
      <c r="D31" s="204"/>
      <c r="E31" s="204"/>
      <c r="F31" s="204"/>
      <c r="G31" s="204"/>
      <c r="H31" s="204"/>
      <c r="I31" s="209"/>
      <c r="J31" s="204"/>
      <c r="K31" s="204"/>
      <c r="L31" s="204"/>
      <c r="M31" s="204"/>
      <c r="N31" s="204"/>
      <c r="O31" s="204"/>
      <c r="P31" s="204"/>
      <c r="Q31" s="204"/>
      <c r="R31" s="204"/>
      <c r="S31" s="204"/>
    </row>
    <row r="32" spans="1:19" outlineLevel="1">
      <c r="A32" s="215" t="s">
        <v>55</v>
      </c>
      <c r="B32" s="215"/>
      <c r="C32" s="216"/>
      <c r="D32" s="216"/>
      <c r="E32" s="216"/>
      <c r="F32" s="216"/>
      <c r="G32" s="216"/>
      <c r="H32" s="216"/>
      <c r="I32" s="217"/>
      <c r="J32" s="216"/>
      <c r="K32" s="216"/>
      <c r="L32" s="216"/>
      <c r="M32" s="204"/>
      <c r="N32" s="204"/>
      <c r="O32" s="216"/>
      <c r="P32" s="204"/>
      <c r="Q32" s="204"/>
      <c r="R32" s="204"/>
      <c r="S32" s="204"/>
    </row>
    <row r="33" spans="1:19" outlineLevel="1">
      <c r="A33" s="204" t="s">
        <v>14</v>
      </c>
      <c r="B33" s="204" t="s">
        <v>85</v>
      </c>
      <c r="C33" s="218">
        <f>+C$5</f>
        <v>18</v>
      </c>
      <c r="D33" s="263">
        <v>172</v>
      </c>
      <c r="E33" s="263">
        <v>66</v>
      </c>
      <c r="F33" s="90">
        <f>+C33*D33</f>
        <v>3096</v>
      </c>
      <c r="G33" s="90">
        <f>+C33*E33</f>
        <v>1188</v>
      </c>
      <c r="H33" s="51">
        <v>1320</v>
      </c>
      <c r="I33" s="219"/>
      <c r="J33" s="90">
        <f>+H33</f>
        <v>1320</v>
      </c>
      <c r="K33" s="90">
        <f>+G33-J33</f>
        <v>-132</v>
      </c>
      <c r="L33" s="90">
        <f>+J33+K33</f>
        <v>1188</v>
      </c>
      <c r="M33" s="204"/>
      <c r="N33" s="204"/>
      <c r="O33" s="90">
        <v>1320</v>
      </c>
      <c r="P33" s="204"/>
      <c r="Q33" s="204"/>
      <c r="R33" s="204"/>
      <c r="S33" s="204"/>
    </row>
    <row r="34" spans="1:19" outlineLevel="1">
      <c r="A34" s="204" t="s">
        <v>15</v>
      </c>
      <c r="B34" s="204" t="s">
        <v>85</v>
      </c>
      <c r="C34" s="90">
        <f>+C$6</f>
        <v>22</v>
      </c>
      <c r="D34" s="263">
        <v>168</v>
      </c>
      <c r="E34" s="263">
        <v>168</v>
      </c>
      <c r="F34" s="90">
        <f t="shared" ref="F34:F43" si="11">+C34*D34</f>
        <v>3696</v>
      </c>
      <c r="G34" s="90">
        <f t="shared" ref="G34:G35" si="12">+C34*E34</f>
        <v>3696</v>
      </c>
      <c r="H34" s="51">
        <v>3696</v>
      </c>
      <c r="I34" s="219"/>
      <c r="J34" s="90">
        <f t="shared" ref="J34:J43" si="13">+H34</f>
        <v>3696</v>
      </c>
      <c r="K34" s="90">
        <f>+G34-J34</f>
        <v>0</v>
      </c>
      <c r="L34" s="90">
        <f t="shared" ref="L34:L43" si="14">+J34+K34</f>
        <v>3696</v>
      </c>
      <c r="M34" s="204"/>
      <c r="N34" s="204"/>
      <c r="O34" s="90">
        <v>3696</v>
      </c>
      <c r="P34" s="204"/>
      <c r="Q34" s="204"/>
      <c r="R34" s="204"/>
      <c r="S34" s="204"/>
    </row>
    <row r="35" spans="1:19" outlineLevel="1">
      <c r="A35" s="204" t="s">
        <v>16</v>
      </c>
      <c r="B35" s="204" t="s">
        <v>86</v>
      </c>
      <c r="C35" s="90">
        <f>+C$7</f>
        <v>25</v>
      </c>
      <c r="D35" s="263">
        <v>45</v>
      </c>
      <c r="E35" s="263">
        <v>45</v>
      </c>
      <c r="F35" s="90">
        <f t="shared" si="11"/>
        <v>1125</v>
      </c>
      <c r="G35" s="90">
        <f t="shared" si="12"/>
        <v>1125</v>
      </c>
      <c r="H35" s="51">
        <v>1125</v>
      </c>
      <c r="I35" s="219"/>
      <c r="J35" s="90">
        <f t="shared" si="13"/>
        <v>1125</v>
      </c>
      <c r="K35" s="90">
        <f t="shared" ref="K35:K43" si="15">+G35-J35</f>
        <v>0</v>
      </c>
      <c r="L35" s="90">
        <f t="shared" si="14"/>
        <v>1125</v>
      </c>
      <c r="M35" s="204"/>
      <c r="N35" s="204"/>
      <c r="O35" s="90">
        <v>1125</v>
      </c>
      <c r="P35" s="204"/>
      <c r="Q35" s="204"/>
      <c r="R35" s="204"/>
      <c r="S35" s="204"/>
    </row>
    <row r="36" spans="1:19" outlineLevel="1">
      <c r="A36" s="204" t="s">
        <v>22</v>
      </c>
      <c r="B36" s="204" t="s">
        <v>86</v>
      </c>
      <c r="C36" s="90">
        <f>+C$8</f>
        <v>40</v>
      </c>
      <c r="D36" s="263">
        <v>20</v>
      </c>
      <c r="E36" s="263">
        <v>20</v>
      </c>
      <c r="F36" s="90">
        <f t="shared" si="11"/>
        <v>800</v>
      </c>
      <c r="G36" s="90">
        <f>+C36*E36</f>
        <v>800</v>
      </c>
      <c r="H36" s="51">
        <v>800</v>
      </c>
      <c r="I36" s="219"/>
      <c r="J36" s="90">
        <f t="shared" si="13"/>
        <v>800</v>
      </c>
      <c r="K36" s="90">
        <f t="shared" si="15"/>
        <v>0</v>
      </c>
      <c r="L36" s="90">
        <f t="shared" si="14"/>
        <v>800</v>
      </c>
      <c r="M36" s="204"/>
      <c r="N36" s="204"/>
      <c r="O36" s="90">
        <v>800</v>
      </c>
      <c r="P36" s="204"/>
      <c r="Q36" s="204"/>
      <c r="R36" s="204"/>
      <c r="S36" s="204"/>
    </row>
    <row r="37" spans="1:19" outlineLevel="1">
      <c r="A37" s="204" t="s">
        <v>35</v>
      </c>
      <c r="B37" s="204" t="s">
        <v>86</v>
      </c>
      <c r="C37" s="90">
        <f>+C$9</f>
        <v>25</v>
      </c>
      <c r="D37" s="263">
        <v>15</v>
      </c>
      <c r="E37" s="263">
        <v>15</v>
      </c>
      <c r="F37" s="90">
        <f t="shared" si="11"/>
        <v>375</v>
      </c>
      <c r="G37" s="90">
        <f t="shared" ref="G37:G43" si="16">+C37*E37</f>
        <v>375</v>
      </c>
      <c r="H37" s="51">
        <v>375</v>
      </c>
      <c r="I37" s="219"/>
      <c r="J37" s="90">
        <f t="shared" si="13"/>
        <v>375</v>
      </c>
      <c r="K37" s="90">
        <f t="shared" si="15"/>
        <v>0</v>
      </c>
      <c r="L37" s="90">
        <f t="shared" si="14"/>
        <v>375</v>
      </c>
      <c r="M37" s="204"/>
      <c r="N37" s="204"/>
      <c r="O37" s="90">
        <v>375</v>
      </c>
      <c r="P37" s="204"/>
      <c r="Q37" s="204"/>
      <c r="R37" s="204"/>
      <c r="S37" s="204"/>
    </row>
    <row r="38" spans="1:19" outlineLevel="1">
      <c r="A38" s="204" t="s">
        <v>36</v>
      </c>
      <c r="B38" s="204" t="s">
        <v>85</v>
      </c>
      <c r="C38" s="90">
        <f>+C$10</f>
        <v>18</v>
      </c>
      <c r="D38" s="263">
        <v>165</v>
      </c>
      <c r="E38" s="263">
        <v>70</v>
      </c>
      <c r="F38" s="90">
        <f t="shared" si="11"/>
        <v>2970</v>
      </c>
      <c r="G38" s="90">
        <f t="shared" si="16"/>
        <v>1260</v>
      </c>
      <c r="H38" s="51">
        <v>1260</v>
      </c>
      <c r="I38" s="219"/>
      <c r="J38" s="90">
        <f t="shared" si="13"/>
        <v>1260</v>
      </c>
      <c r="K38" s="90">
        <f t="shared" si="15"/>
        <v>0</v>
      </c>
      <c r="L38" s="90">
        <f t="shared" si="14"/>
        <v>1260</v>
      </c>
      <c r="M38" s="204"/>
      <c r="N38" s="204"/>
      <c r="O38" s="90">
        <v>1260</v>
      </c>
      <c r="P38" s="204"/>
      <c r="Q38" s="204"/>
      <c r="R38" s="204"/>
      <c r="S38" s="204"/>
    </row>
    <row r="39" spans="1:19" outlineLevel="1">
      <c r="A39" s="204" t="s">
        <v>37</v>
      </c>
      <c r="B39" s="204" t="s">
        <v>85</v>
      </c>
      <c r="C39" s="90">
        <f>+C$11</f>
        <v>27</v>
      </c>
      <c r="D39" s="263">
        <v>175</v>
      </c>
      <c r="E39" s="263">
        <v>100</v>
      </c>
      <c r="F39" s="90">
        <f t="shared" si="11"/>
        <v>4725</v>
      </c>
      <c r="G39" s="90">
        <f t="shared" si="16"/>
        <v>2700</v>
      </c>
      <c r="H39" s="51">
        <v>2700</v>
      </c>
      <c r="I39" s="219"/>
      <c r="J39" s="90">
        <f t="shared" si="13"/>
        <v>2700</v>
      </c>
      <c r="K39" s="90">
        <f t="shared" si="15"/>
        <v>0</v>
      </c>
      <c r="L39" s="90">
        <f t="shared" si="14"/>
        <v>2700</v>
      </c>
      <c r="M39" s="204"/>
      <c r="N39" s="204"/>
      <c r="O39" s="90">
        <v>2700</v>
      </c>
      <c r="P39" s="204"/>
      <c r="Q39" s="204"/>
      <c r="R39" s="204"/>
      <c r="S39" s="204"/>
    </row>
    <row r="40" spans="1:19" outlineLevel="1">
      <c r="A40" s="204" t="s">
        <v>38</v>
      </c>
      <c r="B40" s="204" t="s">
        <v>85</v>
      </c>
      <c r="C40" s="90">
        <f>+C$12</f>
        <v>30</v>
      </c>
      <c r="D40" s="263">
        <v>170</v>
      </c>
      <c r="E40" s="263">
        <v>100</v>
      </c>
      <c r="F40" s="90">
        <f t="shared" si="11"/>
        <v>5100</v>
      </c>
      <c r="G40" s="90">
        <f t="shared" si="16"/>
        <v>3000</v>
      </c>
      <c r="H40" s="51">
        <v>3000</v>
      </c>
      <c r="I40" s="219"/>
      <c r="J40" s="90">
        <f t="shared" si="13"/>
        <v>3000</v>
      </c>
      <c r="K40" s="90">
        <f t="shared" si="15"/>
        <v>0</v>
      </c>
      <c r="L40" s="90">
        <f t="shared" si="14"/>
        <v>3000</v>
      </c>
      <c r="M40" s="204"/>
      <c r="N40" s="204"/>
      <c r="O40" s="90">
        <v>3000</v>
      </c>
      <c r="P40" s="204"/>
      <c r="Q40" s="204"/>
      <c r="R40" s="204"/>
      <c r="S40" s="204"/>
    </row>
    <row r="41" spans="1:19" outlineLevel="1">
      <c r="A41" s="204" t="s">
        <v>39</v>
      </c>
      <c r="B41" s="204" t="s">
        <v>85</v>
      </c>
      <c r="C41" s="90">
        <f>+C$13</f>
        <v>25</v>
      </c>
      <c r="D41" s="263">
        <v>150</v>
      </c>
      <c r="E41" s="263">
        <v>100</v>
      </c>
      <c r="F41" s="90">
        <f t="shared" si="11"/>
        <v>3750</v>
      </c>
      <c r="G41" s="90">
        <f t="shared" si="16"/>
        <v>2500</v>
      </c>
      <c r="H41" s="51">
        <v>2500</v>
      </c>
      <c r="I41" s="219"/>
      <c r="J41" s="90">
        <f t="shared" si="13"/>
        <v>2500</v>
      </c>
      <c r="K41" s="90">
        <f t="shared" si="15"/>
        <v>0</v>
      </c>
      <c r="L41" s="90">
        <f t="shared" si="14"/>
        <v>2500</v>
      </c>
      <c r="M41" s="204"/>
      <c r="N41" s="204"/>
      <c r="O41" s="90">
        <v>2500</v>
      </c>
      <c r="P41" s="204"/>
      <c r="Q41" s="204"/>
      <c r="R41" s="204"/>
      <c r="S41" s="204"/>
    </row>
    <row r="42" spans="1:19" outlineLevel="1">
      <c r="A42" s="204" t="s">
        <v>46</v>
      </c>
      <c r="B42" s="204" t="s">
        <v>85</v>
      </c>
      <c r="C42" s="90">
        <f>+C$14</f>
        <v>32</v>
      </c>
      <c r="D42" s="263">
        <v>100</v>
      </c>
      <c r="E42" s="263">
        <v>50</v>
      </c>
      <c r="F42" s="90">
        <f t="shared" si="11"/>
        <v>3200</v>
      </c>
      <c r="G42" s="90">
        <f t="shared" si="16"/>
        <v>1600</v>
      </c>
      <c r="H42" s="51">
        <v>1600</v>
      </c>
      <c r="I42" s="219"/>
      <c r="J42" s="90">
        <f t="shared" si="13"/>
        <v>1600</v>
      </c>
      <c r="K42" s="90">
        <f t="shared" si="15"/>
        <v>0</v>
      </c>
      <c r="L42" s="90">
        <f t="shared" si="14"/>
        <v>1600</v>
      </c>
      <c r="M42" s="204"/>
      <c r="N42" s="204"/>
      <c r="O42" s="90">
        <v>1600</v>
      </c>
      <c r="P42" s="204"/>
      <c r="Q42" s="204"/>
      <c r="R42" s="204"/>
      <c r="S42" s="204"/>
    </row>
    <row r="43" spans="1:19" outlineLevel="1">
      <c r="A43" s="204" t="s">
        <v>47</v>
      </c>
      <c r="B43" s="204" t="s">
        <v>85</v>
      </c>
      <c r="C43" s="90">
        <f>+C$15</f>
        <v>28</v>
      </c>
      <c r="D43" s="263">
        <v>122</v>
      </c>
      <c r="E43" s="263">
        <v>58</v>
      </c>
      <c r="F43" s="90">
        <f t="shared" si="11"/>
        <v>3416</v>
      </c>
      <c r="G43" s="90">
        <f t="shared" si="16"/>
        <v>1624</v>
      </c>
      <c r="H43" s="51">
        <v>1624</v>
      </c>
      <c r="I43" s="219"/>
      <c r="J43" s="90">
        <f t="shared" si="13"/>
        <v>1624</v>
      </c>
      <c r="K43" s="90">
        <f t="shared" si="15"/>
        <v>0</v>
      </c>
      <c r="L43" s="90">
        <f t="shared" si="14"/>
        <v>1624</v>
      </c>
      <c r="M43" s="204"/>
      <c r="N43" s="204"/>
      <c r="O43" s="90">
        <v>1624</v>
      </c>
      <c r="P43" s="204"/>
      <c r="Q43" s="204"/>
      <c r="R43" s="204"/>
      <c r="S43" s="204"/>
    </row>
    <row r="44" spans="1:19">
      <c r="A44" s="229" t="s">
        <v>61</v>
      </c>
      <c r="B44" s="229"/>
      <c r="C44" s="91"/>
      <c r="D44" s="229"/>
      <c r="E44" s="229"/>
      <c r="F44" s="230">
        <f>SUM(F33:F43)</f>
        <v>32253</v>
      </c>
      <c r="G44" s="230">
        <f>SUM(G33:G43)</f>
        <v>19868</v>
      </c>
      <c r="H44" s="230">
        <f>SUM(H33:H43)</f>
        <v>20000</v>
      </c>
      <c r="I44" s="231"/>
      <c r="J44" s="230">
        <f>SUM(J33:J43)</f>
        <v>20000</v>
      </c>
      <c r="K44" s="230">
        <f>SUM(K33:K43)</f>
        <v>-132</v>
      </c>
      <c r="L44" s="230">
        <f>SUM(L33:L43)</f>
        <v>19868</v>
      </c>
      <c r="M44" s="204"/>
      <c r="N44" s="204"/>
      <c r="O44" s="230">
        <f>SUM(O33:O43)</f>
        <v>20000</v>
      </c>
      <c r="P44" s="204"/>
      <c r="Q44" s="204"/>
      <c r="R44" s="204"/>
      <c r="S44" s="204"/>
    </row>
    <row r="45" spans="1:19">
      <c r="A45" s="204"/>
      <c r="B45" s="204"/>
      <c r="C45" s="204"/>
      <c r="D45" s="204"/>
      <c r="E45" s="204"/>
      <c r="F45" s="204"/>
      <c r="G45" s="204"/>
      <c r="H45" s="204"/>
      <c r="I45" s="209"/>
      <c r="J45" s="204"/>
      <c r="K45" s="204"/>
      <c r="L45" s="204"/>
      <c r="M45" s="204"/>
      <c r="N45" s="204"/>
      <c r="O45" s="204"/>
      <c r="P45" s="204"/>
      <c r="Q45" s="204"/>
      <c r="R45" s="204"/>
      <c r="S45" s="204"/>
    </row>
    <row r="46" spans="1:19" outlineLevel="1">
      <c r="A46" s="215" t="s">
        <v>57</v>
      </c>
      <c r="B46" s="215"/>
      <c r="C46" s="216"/>
      <c r="D46" s="216"/>
      <c r="E46" s="216"/>
      <c r="F46" s="216"/>
      <c r="G46" s="216"/>
      <c r="H46" s="216"/>
      <c r="I46" s="217"/>
      <c r="J46" s="216"/>
      <c r="K46" s="216"/>
      <c r="L46" s="216"/>
      <c r="M46" s="204"/>
      <c r="N46" s="204"/>
      <c r="O46" s="216"/>
      <c r="P46" s="204"/>
      <c r="Q46" s="204"/>
      <c r="R46" s="204"/>
      <c r="S46" s="204"/>
    </row>
    <row r="47" spans="1:19" outlineLevel="1">
      <c r="A47" s="204" t="s">
        <v>14</v>
      </c>
      <c r="B47" s="204" t="s">
        <v>85</v>
      </c>
      <c r="C47" s="218">
        <f>+C$5</f>
        <v>18</v>
      </c>
      <c r="D47" s="263">
        <v>172</v>
      </c>
      <c r="E47" s="263">
        <v>66</v>
      </c>
      <c r="F47" s="90">
        <f>+C47*D47</f>
        <v>3096</v>
      </c>
      <c r="G47" s="90">
        <f>+C47*E47</f>
        <v>1188</v>
      </c>
      <c r="H47" s="51">
        <v>1320</v>
      </c>
      <c r="I47" s="209"/>
      <c r="J47" s="90">
        <f>+H47</f>
        <v>1320</v>
      </c>
      <c r="K47" s="90">
        <f>+G47-J47</f>
        <v>-132</v>
      </c>
      <c r="L47" s="90">
        <f>+J47+K47</f>
        <v>1188</v>
      </c>
      <c r="M47" s="204"/>
      <c r="N47" s="204"/>
      <c r="O47" s="90">
        <v>1320</v>
      </c>
      <c r="P47" s="204"/>
      <c r="Q47" s="204"/>
      <c r="R47" s="204"/>
      <c r="S47" s="204"/>
    </row>
    <row r="48" spans="1:19" outlineLevel="1">
      <c r="A48" s="204" t="s">
        <v>15</v>
      </c>
      <c r="B48" s="204" t="s">
        <v>85</v>
      </c>
      <c r="C48" s="90">
        <f>+C$6</f>
        <v>22</v>
      </c>
      <c r="D48" s="263">
        <v>168</v>
      </c>
      <c r="E48" s="263">
        <v>168</v>
      </c>
      <c r="F48" s="90">
        <f t="shared" ref="F48:F57" si="17">+C48*D48</f>
        <v>3696</v>
      </c>
      <c r="G48" s="90">
        <f t="shared" ref="G48:G49" si="18">+C48*E48</f>
        <v>3696</v>
      </c>
      <c r="H48" s="51">
        <v>3696</v>
      </c>
      <c r="I48" s="209"/>
      <c r="J48" s="90">
        <f t="shared" ref="J48:J57" si="19">+H48</f>
        <v>3696</v>
      </c>
      <c r="K48" s="90">
        <f>+G48-J48</f>
        <v>0</v>
      </c>
      <c r="L48" s="90">
        <f t="shared" ref="L48:L57" si="20">+J48+K48</f>
        <v>3696</v>
      </c>
      <c r="M48" s="204"/>
      <c r="N48" s="204"/>
      <c r="O48" s="90">
        <v>3696</v>
      </c>
      <c r="P48" s="204"/>
      <c r="Q48" s="204"/>
      <c r="R48" s="204"/>
      <c r="S48" s="204"/>
    </row>
    <row r="49" spans="1:19" outlineLevel="1">
      <c r="A49" s="204" t="s">
        <v>16</v>
      </c>
      <c r="B49" s="204" t="s">
        <v>86</v>
      </c>
      <c r="C49" s="90">
        <f>+C$7</f>
        <v>25</v>
      </c>
      <c r="D49" s="263">
        <v>45</v>
      </c>
      <c r="E49" s="263">
        <v>45</v>
      </c>
      <c r="F49" s="90">
        <f t="shared" si="17"/>
        <v>1125</v>
      </c>
      <c r="G49" s="90">
        <f t="shared" si="18"/>
        <v>1125</v>
      </c>
      <c r="H49" s="51">
        <v>1125</v>
      </c>
      <c r="I49" s="209"/>
      <c r="J49" s="90">
        <f t="shared" si="19"/>
        <v>1125</v>
      </c>
      <c r="K49" s="90">
        <f t="shared" ref="K49:K57" si="21">+G49-J49</f>
        <v>0</v>
      </c>
      <c r="L49" s="90">
        <f t="shared" si="20"/>
        <v>1125</v>
      </c>
      <c r="M49" s="204"/>
      <c r="N49" s="204"/>
      <c r="O49" s="90">
        <v>1125</v>
      </c>
      <c r="P49" s="204"/>
      <c r="Q49" s="204"/>
      <c r="R49" s="204"/>
      <c r="S49" s="204"/>
    </row>
    <row r="50" spans="1:19" outlineLevel="1">
      <c r="A50" s="204" t="s">
        <v>22</v>
      </c>
      <c r="B50" s="204" t="s">
        <v>86</v>
      </c>
      <c r="C50" s="90">
        <f>+C$8</f>
        <v>40</v>
      </c>
      <c r="D50" s="263">
        <v>20</v>
      </c>
      <c r="E50" s="263">
        <v>20</v>
      </c>
      <c r="F50" s="90">
        <f t="shared" si="17"/>
        <v>800</v>
      </c>
      <c r="G50" s="90">
        <f>+C50*E50</f>
        <v>800</v>
      </c>
      <c r="H50" s="51">
        <v>800</v>
      </c>
      <c r="I50" s="209"/>
      <c r="J50" s="90">
        <f t="shared" si="19"/>
        <v>800</v>
      </c>
      <c r="K50" s="90">
        <f t="shared" si="21"/>
        <v>0</v>
      </c>
      <c r="L50" s="90">
        <f t="shared" si="20"/>
        <v>800</v>
      </c>
      <c r="M50" s="204"/>
      <c r="N50" s="204"/>
      <c r="O50" s="90">
        <v>800</v>
      </c>
      <c r="P50" s="204"/>
      <c r="Q50" s="204"/>
      <c r="R50" s="204"/>
      <c r="S50" s="204"/>
    </row>
    <row r="51" spans="1:19" outlineLevel="1">
      <c r="A51" s="204" t="s">
        <v>35</v>
      </c>
      <c r="B51" s="204" t="s">
        <v>86</v>
      </c>
      <c r="C51" s="90">
        <f>+C$9</f>
        <v>25</v>
      </c>
      <c r="D51" s="263">
        <v>15</v>
      </c>
      <c r="E51" s="263">
        <v>15</v>
      </c>
      <c r="F51" s="90">
        <f t="shared" si="17"/>
        <v>375</v>
      </c>
      <c r="G51" s="90">
        <f t="shared" ref="G51:G57" si="22">+C51*E51</f>
        <v>375</v>
      </c>
      <c r="H51" s="51">
        <v>30</v>
      </c>
      <c r="I51" s="209"/>
      <c r="J51" s="90">
        <f t="shared" si="19"/>
        <v>30</v>
      </c>
      <c r="K51" s="90">
        <f t="shared" si="21"/>
        <v>345</v>
      </c>
      <c r="L51" s="90">
        <f t="shared" si="20"/>
        <v>375</v>
      </c>
      <c r="M51" s="204"/>
      <c r="N51" s="204"/>
      <c r="O51" s="90">
        <v>30</v>
      </c>
      <c r="P51" s="204"/>
      <c r="Q51" s="204"/>
      <c r="R51" s="204"/>
      <c r="S51" s="204"/>
    </row>
    <row r="52" spans="1:19" outlineLevel="1">
      <c r="A52" s="204" t="s">
        <v>36</v>
      </c>
      <c r="B52" s="204" t="s">
        <v>85</v>
      </c>
      <c r="C52" s="90">
        <f>+C$10</f>
        <v>18</v>
      </c>
      <c r="D52" s="263">
        <v>165</v>
      </c>
      <c r="E52" s="263">
        <v>70</v>
      </c>
      <c r="F52" s="90">
        <f t="shared" si="17"/>
        <v>2970</v>
      </c>
      <c r="G52" s="90">
        <f t="shared" si="22"/>
        <v>1260</v>
      </c>
      <c r="H52" s="51">
        <v>0</v>
      </c>
      <c r="I52" s="209"/>
      <c r="J52" s="90">
        <f t="shared" si="19"/>
        <v>0</v>
      </c>
      <c r="K52" s="90">
        <f t="shared" si="21"/>
        <v>1260</v>
      </c>
      <c r="L52" s="90">
        <f t="shared" si="20"/>
        <v>1260</v>
      </c>
      <c r="M52" s="204"/>
      <c r="N52" s="204"/>
      <c r="O52" s="90">
        <v>0</v>
      </c>
      <c r="P52" s="204"/>
      <c r="Q52" s="204"/>
      <c r="R52" s="204"/>
      <c r="S52" s="204"/>
    </row>
    <row r="53" spans="1:19" outlineLevel="1">
      <c r="A53" s="204" t="s">
        <v>37</v>
      </c>
      <c r="B53" s="204" t="s">
        <v>85</v>
      </c>
      <c r="C53" s="90">
        <f>+C$11</f>
        <v>27</v>
      </c>
      <c r="D53" s="263">
        <v>175</v>
      </c>
      <c r="E53" s="263">
        <v>100</v>
      </c>
      <c r="F53" s="90">
        <f t="shared" si="17"/>
        <v>4725</v>
      </c>
      <c r="G53" s="90">
        <f t="shared" si="22"/>
        <v>2700</v>
      </c>
      <c r="H53" s="51">
        <v>2700</v>
      </c>
      <c r="I53" s="209"/>
      <c r="J53" s="90">
        <f t="shared" si="19"/>
        <v>2700</v>
      </c>
      <c r="K53" s="90">
        <f t="shared" si="21"/>
        <v>0</v>
      </c>
      <c r="L53" s="90">
        <f t="shared" si="20"/>
        <v>2700</v>
      </c>
      <c r="M53" s="204"/>
      <c r="N53" s="204"/>
      <c r="O53" s="90">
        <v>2700</v>
      </c>
      <c r="P53" s="204"/>
      <c r="Q53" s="204"/>
      <c r="R53" s="204"/>
      <c r="S53" s="204"/>
    </row>
    <row r="54" spans="1:19" outlineLevel="1">
      <c r="A54" s="204" t="s">
        <v>38</v>
      </c>
      <c r="B54" s="204" t="s">
        <v>85</v>
      </c>
      <c r="C54" s="90">
        <f>+C$12</f>
        <v>30</v>
      </c>
      <c r="D54" s="263">
        <v>170</v>
      </c>
      <c r="E54" s="263">
        <v>100</v>
      </c>
      <c r="F54" s="90">
        <f t="shared" si="17"/>
        <v>5100</v>
      </c>
      <c r="G54" s="90">
        <f t="shared" si="22"/>
        <v>3000</v>
      </c>
      <c r="H54" s="51">
        <v>3000</v>
      </c>
      <c r="I54" s="209"/>
      <c r="J54" s="90">
        <f t="shared" si="19"/>
        <v>3000</v>
      </c>
      <c r="K54" s="90">
        <f t="shared" si="21"/>
        <v>0</v>
      </c>
      <c r="L54" s="90">
        <f t="shared" si="20"/>
        <v>3000</v>
      </c>
      <c r="M54" s="204"/>
      <c r="N54" s="204"/>
      <c r="O54" s="90">
        <v>3000</v>
      </c>
      <c r="P54" s="204"/>
      <c r="Q54" s="204"/>
      <c r="R54" s="204"/>
      <c r="S54" s="204"/>
    </row>
    <row r="55" spans="1:19" outlineLevel="1">
      <c r="A55" s="204" t="s">
        <v>39</v>
      </c>
      <c r="B55" s="204" t="s">
        <v>85</v>
      </c>
      <c r="C55" s="90">
        <f>+C$13</f>
        <v>25</v>
      </c>
      <c r="D55" s="263">
        <v>150</v>
      </c>
      <c r="E55" s="263">
        <v>100</v>
      </c>
      <c r="F55" s="90">
        <f t="shared" si="17"/>
        <v>3750</v>
      </c>
      <c r="G55" s="90">
        <f t="shared" si="22"/>
        <v>2500</v>
      </c>
      <c r="H55" s="51">
        <v>2500</v>
      </c>
      <c r="I55" s="209"/>
      <c r="J55" s="90">
        <f t="shared" si="19"/>
        <v>2500</v>
      </c>
      <c r="K55" s="90">
        <f t="shared" si="21"/>
        <v>0</v>
      </c>
      <c r="L55" s="90">
        <f t="shared" si="20"/>
        <v>2500</v>
      </c>
      <c r="M55" s="204"/>
      <c r="N55" s="204"/>
      <c r="O55" s="90">
        <v>2500</v>
      </c>
      <c r="P55" s="204"/>
      <c r="Q55" s="204"/>
      <c r="R55" s="204"/>
      <c r="S55" s="204"/>
    </row>
    <row r="56" spans="1:19" outlineLevel="1">
      <c r="A56" s="204" t="s">
        <v>46</v>
      </c>
      <c r="B56" s="204" t="s">
        <v>85</v>
      </c>
      <c r="C56" s="90">
        <f>+C$14</f>
        <v>32</v>
      </c>
      <c r="D56" s="263">
        <v>100</v>
      </c>
      <c r="E56" s="263">
        <v>50</v>
      </c>
      <c r="F56" s="90">
        <f t="shared" si="17"/>
        <v>3200</v>
      </c>
      <c r="G56" s="90">
        <f t="shared" si="22"/>
        <v>1600</v>
      </c>
      <c r="H56" s="51">
        <v>1600</v>
      </c>
      <c r="I56" s="209"/>
      <c r="J56" s="90">
        <f t="shared" si="19"/>
        <v>1600</v>
      </c>
      <c r="K56" s="90">
        <f t="shared" si="21"/>
        <v>0</v>
      </c>
      <c r="L56" s="90">
        <f t="shared" si="20"/>
        <v>1600</v>
      </c>
      <c r="M56" s="204"/>
      <c r="N56" s="204"/>
      <c r="O56" s="90">
        <v>1600</v>
      </c>
      <c r="P56" s="204"/>
      <c r="Q56" s="204"/>
      <c r="R56" s="204"/>
      <c r="S56" s="204"/>
    </row>
    <row r="57" spans="1:19" outlineLevel="1">
      <c r="A57" s="204" t="s">
        <v>47</v>
      </c>
      <c r="B57" s="204" t="s">
        <v>85</v>
      </c>
      <c r="C57" s="90">
        <f>+C$15</f>
        <v>28</v>
      </c>
      <c r="D57" s="263">
        <v>122</v>
      </c>
      <c r="E57" s="263">
        <v>58</v>
      </c>
      <c r="F57" s="90">
        <f t="shared" si="17"/>
        <v>3416</v>
      </c>
      <c r="G57" s="90">
        <f t="shared" si="22"/>
        <v>1624</v>
      </c>
      <c r="H57" s="51">
        <v>1624</v>
      </c>
      <c r="I57" s="209"/>
      <c r="J57" s="90">
        <f t="shared" si="19"/>
        <v>1624</v>
      </c>
      <c r="K57" s="90">
        <f t="shared" si="21"/>
        <v>0</v>
      </c>
      <c r="L57" s="90">
        <f t="shared" si="20"/>
        <v>1624</v>
      </c>
      <c r="M57" s="204"/>
      <c r="N57" s="204"/>
      <c r="O57" s="90">
        <v>1624</v>
      </c>
      <c r="P57" s="204"/>
      <c r="Q57" s="204"/>
      <c r="R57" s="204"/>
      <c r="S57" s="204"/>
    </row>
    <row r="58" spans="1:19">
      <c r="A58" s="229" t="s">
        <v>62</v>
      </c>
      <c r="B58" s="229"/>
      <c r="C58" s="91"/>
      <c r="D58" s="229"/>
      <c r="E58" s="229"/>
      <c r="F58" s="230">
        <f>SUM(F47:F57)</f>
        <v>32253</v>
      </c>
      <c r="G58" s="230">
        <f>SUM(G47:G57)</f>
        <v>19868</v>
      </c>
      <c r="H58" s="230">
        <f>SUM(H47:H57)</f>
        <v>18395</v>
      </c>
      <c r="I58" s="209"/>
      <c r="J58" s="230">
        <f>SUM(J47:J57)</f>
        <v>18395</v>
      </c>
      <c r="K58" s="230">
        <f>SUM(K47:K57)</f>
        <v>1473</v>
      </c>
      <c r="L58" s="230">
        <f>SUM(L47:L57)</f>
        <v>19868</v>
      </c>
      <c r="M58" s="204"/>
      <c r="N58" s="204"/>
      <c r="O58" s="230">
        <f>SUM(O47:O57)</f>
        <v>18395</v>
      </c>
      <c r="P58" s="204"/>
      <c r="Q58" s="204"/>
      <c r="R58" s="204"/>
      <c r="S58" s="204"/>
    </row>
    <row r="59" spans="1:19">
      <c r="A59" s="204"/>
      <c r="B59" s="204"/>
      <c r="C59" s="204"/>
      <c r="D59" s="204"/>
      <c r="E59" s="204"/>
      <c r="F59" s="204"/>
      <c r="G59" s="204"/>
      <c r="H59" s="204"/>
      <c r="I59" s="209"/>
      <c r="J59" s="204"/>
      <c r="K59" s="204"/>
      <c r="L59" s="204"/>
      <c r="M59" s="204"/>
      <c r="N59" s="204"/>
      <c r="O59" s="204"/>
      <c r="P59" s="204"/>
      <c r="Q59" s="204"/>
      <c r="R59" s="204"/>
      <c r="S59" s="204"/>
    </row>
    <row r="60" spans="1:19" outlineLevel="1">
      <c r="A60" s="215" t="s">
        <v>56</v>
      </c>
      <c r="B60" s="215"/>
      <c r="C60" s="216"/>
      <c r="D60" s="216"/>
      <c r="E60" s="216"/>
      <c r="F60" s="216"/>
      <c r="G60" s="216"/>
      <c r="H60" s="216"/>
      <c r="I60" s="217"/>
      <c r="J60" s="216"/>
      <c r="K60" s="216"/>
      <c r="L60" s="216"/>
      <c r="M60" s="204"/>
      <c r="N60" s="204"/>
      <c r="O60" s="216"/>
      <c r="P60" s="204"/>
      <c r="Q60" s="204"/>
      <c r="R60" s="204"/>
      <c r="S60" s="204"/>
    </row>
    <row r="61" spans="1:19" outlineLevel="1">
      <c r="A61" s="204" t="s">
        <v>14</v>
      </c>
      <c r="B61" s="204" t="s">
        <v>85</v>
      </c>
      <c r="C61" s="218">
        <f>+C$5</f>
        <v>18</v>
      </c>
      <c r="D61" s="263">
        <v>172</v>
      </c>
      <c r="E61" s="263">
        <v>66</v>
      </c>
      <c r="F61" s="90">
        <f>+C61*D61</f>
        <v>3096</v>
      </c>
      <c r="G61" s="90">
        <f>+C61*E61</f>
        <v>1188</v>
      </c>
      <c r="H61" s="51">
        <v>1320</v>
      </c>
      <c r="I61" s="209"/>
      <c r="J61" s="90">
        <f>+H61</f>
        <v>1320</v>
      </c>
      <c r="K61" s="90">
        <f>+G61-J61</f>
        <v>-132</v>
      </c>
      <c r="L61" s="90">
        <f>+J61+K61</f>
        <v>1188</v>
      </c>
      <c r="M61" s="204"/>
      <c r="N61" s="204"/>
      <c r="O61" s="90">
        <v>1320</v>
      </c>
      <c r="P61" s="204"/>
      <c r="Q61" s="204"/>
      <c r="R61" s="204"/>
      <c r="S61" s="204"/>
    </row>
    <row r="62" spans="1:19" outlineLevel="1">
      <c r="A62" s="204" t="s">
        <v>15</v>
      </c>
      <c r="B62" s="204" t="s">
        <v>85</v>
      </c>
      <c r="C62" s="90">
        <f>+C$6</f>
        <v>22</v>
      </c>
      <c r="D62" s="263">
        <v>168</v>
      </c>
      <c r="E62" s="263">
        <v>168</v>
      </c>
      <c r="F62" s="90">
        <f t="shared" ref="F62:F71" si="23">+C62*D62</f>
        <v>3696</v>
      </c>
      <c r="G62" s="90">
        <f t="shared" ref="G62:G63" si="24">+C62*E62</f>
        <v>3696</v>
      </c>
      <c r="H62" s="51">
        <v>3696</v>
      </c>
      <c r="I62" s="209"/>
      <c r="J62" s="90">
        <f t="shared" ref="J62:J71" si="25">+H62</f>
        <v>3696</v>
      </c>
      <c r="K62" s="90">
        <f>+G62-J62</f>
        <v>0</v>
      </c>
      <c r="L62" s="90">
        <f t="shared" ref="L62:L71" si="26">+J62+K62</f>
        <v>3696</v>
      </c>
      <c r="M62" s="204"/>
      <c r="N62" s="204"/>
      <c r="O62" s="90">
        <v>3696</v>
      </c>
      <c r="P62" s="204"/>
      <c r="Q62" s="204"/>
      <c r="R62" s="204"/>
      <c r="S62" s="204"/>
    </row>
    <row r="63" spans="1:19" outlineLevel="1">
      <c r="A63" s="204" t="s">
        <v>16</v>
      </c>
      <c r="B63" s="204" t="s">
        <v>86</v>
      </c>
      <c r="C63" s="90">
        <f>+C$7</f>
        <v>25</v>
      </c>
      <c r="D63" s="263">
        <v>45</v>
      </c>
      <c r="E63" s="263">
        <v>45</v>
      </c>
      <c r="F63" s="90">
        <f t="shared" si="23"/>
        <v>1125</v>
      </c>
      <c r="G63" s="90">
        <f t="shared" si="24"/>
        <v>1125</v>
      </c>
      <c r="H63" s="51">
        <v>1125</v>
      </c>
      <c r="I63" s="209"/>
      <c r="J63" s="90">
        <f t="shared" si="25"/>
        <v>1125</v>
      </c>
      <c r="K63" s="90">
        <f t="shared" ref="K63:K71" si="27">+G63-J63</f>
        <v>0</v>
      </c>
      <c r="L63" s="90">
        <f t="shared" si="26"/>
        <v>1125</v>
      </c>
      <c r="M63" s="204"/>
      <c r="N63" s="204"/>
      <c r="O63" s="90">
        <v>1125</v>
      </c>
      <c r="P63" s="204"/>
      <c r="Q63" s="204"/>
      <c r="R63" s="204"/>
      <c r="S63" s="204"/>
    </row>
    <row r="64" spans="1:19" outlineLevel="1">
      <c r="A64" s="204" t="s">
        <v>22</v>
      </c>
      <c r="B64" s="204" t="s">
        <v>86</v>
      </c>
      <c r="C64" s="90">
        <f>+C$8</f>
        <v>40</v>
      </c>
      <c r="D64" s="263">
        <v>20</v>
      </c>
      <c r="E64" s="263">
        <v>20</v>
      </c>
      <c r="F64" s="90">
        <f t="shared" si="23"/>
        <v>800</v>
      </c>
      <c r="G64" s="90">
        <f>+C64*E64</f>
        <v>800</v>
      </c>
      <c r="H64" s="51">
        <v>800</v>
      </c>
      <c r="I64" s="209"/>
      <c r="J64" s="90">
        <f t="shared" si="25"/>
        <v>800</v>
      </c>
      <c r="K64" s="90">
        <f t="shared" si="27"/>
        <v>0</v>
      </c>
      <c r="L64" s="90">
        <f t="shared" si="26"/>
        <v>800</v>
      </c>
      <c r="M64" s="204"/>
      <c r="N64" s="204"/>
      <c r="O64" s="90">
        <v>800</v>
      </c>
      <c r="P64" s="204"/>
      <c r="Q64" s="204"/>
      <c r="R64" s="204"/>
      <c r="S64" s="204"/>
    </row>
    <row r="65" spans="1:19" outlineLevel="1">
      <c r="A65" s="204" t="s">
        <v>35</v>
      </c>
      <c r="B65" s="204" t="s">
        <v>86</v>
      </c>
      <c r="C65" s="90">
        <f>+C$9</f>
        <v>25</v>
      </c>
      <c r="D65" s="263">
        <v>15</v>
      </c>
      <c r="E65" s="263">
        <v>15</v>
      </c>
      <c r="F65" s="90">
        <f t="shared" si="23"/>
        <v>375</v>
      </c>
      <c r="G65" s="90">
        <f t="shared" ref="G65:G71" si="28">+C65*E65</f>
        <v>375</v>
      </c>
      <c r="H65" s="51">
        <v>375</v>
      </c>
      <c r="I65" s="209"/>
      <c r="J65" s="90">
        <f t="shared" si="25"/>
        <v>375</v>
      </c>
      <c r="K65" s="90">
        <f t="shared" si="27"/>
        <v>0</v>
      </c>
      <c r="L65" s="90">
        <f t="shared" si="26"/>
        <v>375</v>
      </c>
      <c r="M65" s="204"/>
      <c r="N65" s="204"/>
      <c r="O65" s="90">
        <v>375</v>
      </c>
      <c r="P65" s="204"/>
      <c r="Q65" s="204"/>
      <c r="R65" s="204"/>
      <c r="S65" s="204"/>
    </row>
    <row r="66" spans="1:19" outlineLevel="1">
      <c r="A66" s="204" t="s">
        <v>36</v>
      </c>
      <c r="B66" s="204" t="s">
        <v>85</v>
      </c>
      <c r="C66" s="90">
        <f>+C$10</f>
        <v>18</v>
      </c>
      <c r="D66" s="263">
        <v>165</v>
      </c>
      <c r="E66" s="263">
        <v>70</v>
      </c>
      <c r="F66" s="90">
        <f t="shared" si="23"/>
        <v>2970</v>
      </c>
      <c r="G66" s="90">
        <f t="shared" si="28"/>
        <v>1260</v>
      </c>
      <c r="H66" s="51">
        <v>1260</v>
      </c>
      <c r="I66" s="209"/>
      <c r="J66" s="90">
        <f t="shared" si="25"/>
        <v>1260</v>
      </c>
      <c r="K66" s="90">
        <f t="shared" si="27"/>
        <v>0</v>
      </c>
      <c r="L66" s="90">
        <f t="shared" si="26"/>
        <v>1260</v>
      </c>
      <c r="M66" s="204"/>
      <c r="N66" s="204"/>
      <c r="O66" s="90">
        <v>1260</v>
      </c>
      <c r="P66" s="204"/>
      <c r="Q66" s="204"/>
      <c r="R66" s="204"/>
      <c r="S66" s="204"/>
    </row>
    <row r="67" spans="1:19" outlineLevel="1">
      <c r="A67" s="204" t="s">
        <v>37</v>
      </c>
      <c r="B67" s="204" t="s">
        <v>85</v>
      </c>
      <c r="C67" s="90">
        <f>+C$11</f>
        <v>27</v>
      </c>
      <c r="D67" s="263">
        <v>175</v>
      </c>
      <c r="E67" s="263">
        <v>100</v>
      </c>
      <c r="F67" s="90">
        <f t="shared" si="23"/>
        <v>4725</v>
      </c>
      <c r="G67" s="90">
        <f t="shared" si="28"/>
        <v>2700</v>
      </c>
      <c r="H67" s="79">
        <v>2700</v>
      </c>
      <c r="I67" s="209"/>
      <c r="J67" s="90">
        <f t="shared" si="25"/>
        <v>2700</v>
      </c>
      <c r="K67" s="90">
        <f t="shared" si="27"/>
        <v>0</v>
      </c>
      <c r="L67" s="90">
        <f t="shared" si="26"/>
        <v>2700</v>
      </c>
      <c r="M67" s="204"/>
      <c r="N67" s="204"/>
      <c r="O67" s="90">
        <v>2700</v>
      </c>
      <c r="P67" s="204"/>
      <c r="Q67" s="204"/>
      <c r="R67" s="204"/>
      <c r="S67" s="204"/>
    </row>
    <row r="68" spans="1:19" outlineLevel="1">
      <c r="A68" s="204" t="s">
        <v>38</v>
      </c>
      <c r="B68" s="204" t="s">
        <v>85</v>
      </c>
      <c r="C68" s="90">
        <f>+C$12</f>
        <v>30</v>
      </c>
      <c r="D68" s="263">
        <v>170</v>
      </c>
      <c r="E68" s="263">
        <v>100</v>
      </c>
      <c r="F68" s="90">
        <f t="shared" si="23"/>
        <v>5100</v>
      </c>
      <c r="G68" s="90">
        <f t="shared" si="28"/>
        <v>3000</v>
      </c>
      <c r="H68" s="51">
        <v>3000</v>
      </c>
      <c r="I68" s="209"/>
      <c r="J68" s="90">
        <f t="shared" si="25"/>
        <v>3000</v>
      </c>
      <c r="K68" s="90">
        <f t="shared" si="27"/>
        <v>0</v>
      </c>
      <c r="L68" s="90">
        <f t="shared" si="26"/>
        <v>3000</v>
      </c>
      <c r="M68" s="204"/>
      <c r="N68" s="204"/>
      <c r="O68" s="90">
        <v>3000</v>
      </c>
      <c r="P68" s="204"/>
      <c r="Q68" s="204"/>
      <c r="R68" s="204"/>
      <c r="S68" s="204"/>
    </row>
    <row r="69" spans="1:19" outlineLevel="1">
      <c r="A69" s="204" t="s">
        <v>39</v>
      </c>
      <c r="B69" s="204" t="s">
        <v>85</v>
      </c>
      <c r="C69" s="90">
        <f>+C$13</f>
        <v>25</v>
      </c>
      <c r="D69" s="263">
        <v>150</v>
      </c>
      <c r="E69" s="263">
        <v>100</v>
      </c>
      <c r="F69" s="90">
        <f t="shared" si="23"/>
        <v>3750</v>
      </c>
      <c r="G69" s="90">
        <f t="shared" si="28"/>
        <v>2500</v>
      </c>
      <c r="H69" s="51">
        <v>2500</v>
      </c>
      <c r="I69" s="209"/>
      <c r="J69" s="90">
        <f t="shared" si="25"/>
        <v>2500</v>
      </c>
      <c r="K69" s="90">
        <f t="shared" si="27"/>
        <v>0</v>
      </c>
      <c r="L69" s="90">
        <f t="shared" si="26"/>
        <v>2500</v>
      </c>
      <c r="M69" s="204"/>
      <c r="N69" s="204"/>
      <c r="O69" s="90">
        <v>2500</v>
      </c>
      <c r="P69" s="204"/>
      <c r="Q69" s="204"/>
      <c r="R69" s="204"/>
      <c r="S69" s="204"/>
    </row>
    <row r="70" spans="1:19" outlineLevel="1">
      <c r="A70" s="204" t="s">
        <v>46</v>
      </c>
      <c r="B70" s="204" t="s">
        <v>85</v>
      </c>
      <c r="C70" s="90">
        <f>+C$14</f>
        <v>32</v>
      </c>
      <c r="D70" s="263">
        <v>100</v>
      </c>
      <c r="E70" s="263">
        <v>50</v>
      </c>
      <c r="F70" s="90">
        <f t="shared" si="23"/>
        <v>3200</v>
      </c>
      <c r="G70" s="90">
        <f t="shared" si="28"/>
        <v>1600</v>
      </c>
      <c r="H70" s="51">
        <v>1600</v>
      </c>
      <c r="I70" s="209"/>
      <c r="J70" s="90">
        <f t="shared" si="25"/>
        <v>1600</v>
      </c>
      <c r="K70" s="90">
        <f t="shared" si="27"/>
        <v>0</v>
      </c>
      <c r="L70" s="90">
        <f t="shared" si="26"/>
        <v>1600</v>
      </c>
      <c r="M70" s="204"/>
      <c r="N70" s="204"/>
      <c r="O70" s="90">
        <v>1600</v>
      </c>
      <c r="P70" s="204"/>
      <c r="Q70" s="204"/>
      <c r="R70" s="204"/>
      <c r="S70" s="204"/>
    </row>
    <row r="71" spans="1:19" outlineLevel="1">
      <c r="A71" s="204" t="s">
        <v>47</v>
      </c>
      <c r="B71" s="204" t="s">
        <v>85</v>
      </c>
      <c r="C71" s="90">
        <f>+C$15</f>
        <v>28</v>
      </c>
      <c r="D71" s="263">
        <v>122</v>
      </c>
      <c r="E71" s="263">
        <v>58</v>
      </c>
      <c r="F71" s="90">
        <f t="shared" si="23"/>
        <v>3416</v>
      </c>
      <c r="G71" s="90">
        <f t="shared" si="28"/>
        <v>1624</v>
      </c>
      <c r="H71" s="51">
        <v>1624</v>
      </c>
      <c r="I71" s="209"/>
      <c r="J71" s="90">
        <f t="shared" si="25"/>
        <v>1624</v>
      </c>
      <c r="K71" s="90">
        <f t="shared" si="27"/>
        <v>0</v>
      </c>
      <c r="L71" s="90">
        <f t="shared" si="26"/>
        <v>1624</v>
      </c>
      <c r="M71" s="204"/>
      <c r="N71" s="204"/>
      <c r="O71" s="90">
        <v>1624</v>
      </c>
      <c r="P71" s="204"/>
      <c r="Q71" s="204"/>
      <c r="R71" s="204"/>
      <c r="S71" s="204"/>
    </row>
    <row r="72" spans="1:19">
      <c r="A72" s="229" t="s">
        <v>63</v>
      </c>
      <c r="B72" s="229"/>
      <c r="C72" s="91"/>
      <c r="D72" s="229"/>
      <c r="E72" s="229"/>
      <c r="F72" s="230">
        <f>SUM(F61:F71)</f>
        <v>32253</v>
      </c>
      <c r="G72" s="230">
        <f>SUM(G61:G71)</f>
        <v>19868</v>
      </c>
      <c r="H72" s="230">
        <f>SUM(H61:H71)</f>
        <v>20000</v>
      </c>
      <c r="I72" s="209"/>
      <c r="J72" s="230">
        <f>SUM(J61:J71)</f>
        <v>20000</v>
      </c>
      <c r="K72" s="230">
        <f>SUM(K61:K71)</f>
        <v>-132</v>
      </c>
      <c r="L72" s="230">
        <f>SUM(L61:L71)</f>
        <v>19868</v>
      </c>
      <c r="M72" s="204"/>
      <c r="N72" s="204"/>
      <c r="O72" s="230">
        <f>SUM(O61:O71)</f>
        <v>20000</v>
      </c>
      <c r="P72" s="204"/>
      <c r="Q72" s="204"/>
      <c r="R72" s="204"/>
      <c r="S72" s="204"/>
    </row>
    <row r="73" spans="1:19">
      <c r="A73" s="204"/>
      <c r="B73" s="204"/>
      <c r="C73" s="204"/>
      <c r="D73" s="204"/>
      <c r="E73" s="204"/>
      <c r="F73" s="204"/>
      <c r="G73" s="204"/>
      <c r="H73" s="204"/>
      <c r="I73" s="209"/>
      <c r="J73" s="204"/>
      <c r="K73" s="204"/>
      <c r="L73" s="204"/>
      <c r="M73" s="204"/>
      <c r="N73" s="204"/>
      <c r="O73" s="204"/>
      <c r="P73" s="204"/>
      <c r="Q73" s="204"/>
      <c r="R73" s="204"/>
      <c r="S73" s="204"/>
    </row>
    <row r="74" spans="1:19">
      <c r="A74" s="232" t="s">
        <v>58</v>
      </c>
      <c r="B74" s="232"/>
      <c r="C74" s="233"/>
      <c r="D74" s="233"/>
      <c r="E74" s="233"/>
      <c r="F74" s="234">
        <f>+F16+F30+F44+F58+F72</f>
        <v>161265</v>
      </c>
      <c r="G74" s="234">
        <f>+G16+G30+G44+G58+G72</f>
        <v>99332</v>
      </c>
      <c r="H74" s="234">
        <f>+H16+H30+H44+H58+H72</f>
        <v>95000</v>
      </c>
      <c r="I74" s="235"/>
      <c r="J74" s="234">
        <f>+J16+J30+J44+J58+J72</f>
        <v>95000</v>
      </c>
      <c r="K74" s="234">
        <f>+K16+K30+K44+K58+K72</f>
        <v>4332</v>
      </c>
      <c r="L74" s="234">
        <f>+L16+L30+L44+L58+L72</f>
        <v>99332</v>
      </c>
      <c r="M74" s="204"/>
      <c r="N74" s="204"/>
      <c r="O74" s="234">
        <f>+O16+O30+O44+O58+O72</f>
        <v>95000</v>
      </c>
      <c r="P74" s="204"/>
      <c r="Q74" s="204"/>
      <c r="R74" s="204"/>
      <c r="S74" s="204"/>
    </row>
    <row r="75" spans="1:19" ht="18.75">
      <c r="A75" s="204"/>
      <c r="B75" s="204"/>
      <c r="C75" s="204"/>
      <c r="D75" s="204"/>
      <c r="E75" s="204"/>
      <c r="F75" s="204"/>
      <c r="G75" s="236">
        <f>+G74/G74</f>
        <v>1</v>
      </c>
      <c r="H75" s="204"/>
      <c r="I75" s="204"/>
      <c r="J75" s="236">
        <f>+J74/G74</f>
        <v>0.9563886763580719</v>
      </c>
      <c r="K75" s="237">
        <f>+K74/G74</f>
        <v>4.3611323641928081E-2</v>
      </c>
      <c r="L75" s="204"/>
      <c r="M75" s="204"/>
      <c r="N75" s="204"/>
      <c r="O75" s="204"/>
      <c r="P75" s="204"/>
      <c r="Q75" s="204"/>
      <c r="R75" s="204"/>
      <c r="S75" s="204"/>
    </row>
    <row r="76" spans="1:19">
      <c r="A76" s="204"/>
      <c r="B76" s="204"/>
      <c r="C76" s="204"/>
      <c r="D76" s="204"/>
      <c r="E76" s="204"/>
      <c r="F76" s="204"/>
      <c r="G76" s="238"/>
      <c r="H76" s="204"/>
      <c r="I76" s="204"/>
      <c r="J76" s="204"/>
      <c r="K76" s="204"/>
      <c r="L76" s="204"/>
      <c r="M76" s="204"/>
      <c r="N76" s="204"/>
      <c r="O76" s="204"/>
      <c r="P76" s="204"/>
      <c r="Q76" s="204"/>
      <c r="R76" s="204"/>
      <c r="S76" s="204"/>
    </row>
    <row r="77" spans="1:19" s="52" customFormat="1">
      <c r="A77" s="239" t="s">
        <v>125</v>
      </c>
      <c r="B77" s="239"/>
      <c r="C77" s="240"/>
      <c r="D77" s="240"/>
      <c r="E77" s="240"/>
      <c r="F77" s="241"/>
      <c r="G77" s="241">
        <v>100000</v>
      </c>
      <c r="H77" s="241">
        <v>95000</v>
      </c>
      <c r="I77" s="242"/>
      <c r="J77" s="241">
        <f>+H77</f>
        <v>95000</v>
      </c>
      <c r="K77" s="241">
        <f>+G77-J77</f>
        <v>5000</v>
      </c>
      <c r="L77" s="241">
        <f>+J77+K77</f>
        <v>100000</v>
      </c>
      <c r="M77" s="240"/>
      <c r="N77" s="240"/>
      <c r="O77" s="241"/>
      <c r="P77" s="240"/>
      <c r="Q77" s="240"/>
      <c r="R77" s="240"/>
      <c r="S77" s="240"/>
    </row>
    <row r="78" spans="1:19">
      <c r="A78" s="204"/>
      <c r="B78" s="204"/>
      <c r="C78" s="204"/>
      <c r="D78" s="204"/>
      <c r="E78" s="204"/>
      <c r="F78" s="204"/>
      <c r="G78" s="236">
        <f>+G77/G77</f>
        <v>1</v>
      </c>
      <c r="H78" s="236"/>
      <c r="I78" s="204"/>
      <c r="J78" s="236">
        <f>+J77/G77</f>
        <v>0.95</v>
      </c>
      <c r="K78" s="236">
        <f>+K77/G77</f>
        <v>0.05</v>
      </c>
      <c r="L78" s="236"/>
      <c r="M78" s="204"/>
      <c r="N78" s="204"/>
      <c r="O78" s="204"/>
      <c r="P78" s="204"/>
      <c r="Q78" s="204"/>
      <c r="R78" s="204"/>
      <c r="S78" s="204"/>
    </row>
    <row r="79" spans="1:19">
      <c r="A79" s="204"/>
      <c r="B79" s="204"/>
      <c r="C79" s="204"/>
      <c r="D79" s="204"/>
      <c r="E79" s="204"/>
      <c r="F79" s="204"/>
      <c r="G79" s="204"/>
      <c r="H79" s="204"/>
      <c r="I79" s="204"/>
      <c r="J79" s="204"/>
      <c r="K79" s="238"/>
      <c r="L79" s="204"/>
      <c r="M79" s="204"/>
      <c r="N79" s="204"/>
      <c r="O79" s="204"/>
      <c r="P79" s="204"/>
      <c r="Q79" s="204"/>
      <c r="R79" s="204"/>
      <c r="S79" s="204"/>
    </row>
    <row r="80" spans="1:19" ht="15.75" thickBot="1">
      <c r="A80" s="204"/>
      <c r="B80" s="204"/>
      <c r="C80" s="204"/>
      <c r="D80" s="204"/>
      <c r="E80" s="204"/>
      <c r="F80" s="204"/>
      <c r="G80" s="204"/>
      <c r="H80" s="204"/>
      <c r="I80" s="204"/>
      <c r="J80" s="236"/>
      <c r="K80" s="236"/>
      <c r="L80" s="236"/>
      <c r="M80" s="204"/>
      <c r="N80" s="204"/>
      <c r="O80" s="204"/>
      <c r="P80" s="204"/>
      <c r="Q80" s="204"/>
      <c r="R80" s="204"/>
      <c r="S80" s="204"/>
    </row>
    <row r="81" spans="1:19">
      <c r="A81" s="243"/>
      <c r="B81" s="244"/>
      <c r="C81" s="244"/>
      <c r="D81" s="244"/>
      <c r="E81" s="244"/>
      <c r="F81" s="245"/>
      <c r="G81" s="204"/>
      <c r="H81" s="204"/>
      <c r="I81" s="204"/>
      <c r="J81" s="204"/>
      <c r="K81" s="204"/>
      <c r="L81" s="204"/>
      <c r="M81" s="204"/>
      <c r="N81" s="204"/>
      <c r="O81" s="204"/>
      <c r="P81" s="204"/>
      <c r="Q81" s="204"/>
      <c r="R81" s="204"/>
      <c r="S81" s="204"/>
    </row>
    <row r="82" spans="1:19">
      <c r="A82" s="246" t="s">
        <v>139</v>
      </c>
      <c r="B82" s="247"/>
      <c r="C82" s="247"/>
      <c r="D82" s="247"/>
      <c r="E82" s="248"/>
      <c r="F82" s="249"/>
      <c r="G82" s="204"/>
      <c r="H82" s="204"/>
      <c r="I82" s="204"/>
      <c r="J82" s="229" t="s">
        <v>254</v>
      </c>
      <c r="K82" s="204"/>
      <c r="L82" s="204"/>
      <c r="M82" s="204"/>
      <c r="N82" s="204"/>
      <c r="O82" s="204"/>
      <c r="P82" s="204"/>
      <c r="Q82" s="204"/>
      <c r="R82" s="204"/>
      <c r="S82" s="204"/>
    </row>
    <row r="83" spans="1:19">
      <c r="A83" s="250" t="s">
        <v>140</v>
      </c>
      <c r="B83" s="251"/>
      <c r="C83" s="251"/>
      <c r="D83" s="251"/>
      <c r="E83" s="248"/>
      <c r="F83" s="249"/>
      <c r="G83" s="204"/>
      <c r="H83" s="204"/>
      <c r="I83" s="204"/>
      <c r="J83" s="229" t="s">
        <v>255</v>
      </c>
      <c r="K83" s="204"/>
      <c r="L83" s="204"/>
      <c r="M83" s="204"/>
      <c r="N83" s="204"/>
      <c r="O83" s="204"/>
      <c r="P83" s="204"/>
      <c r="Q83" s="204"/>
      <c r="R83" s="204"/>
      <c r="S83" s="204"/>
    </row>
    <row r="84" spans="1:19">
      <c r="A84" s="252"/>
      <c r="B84" s="251"/>
      <c r="C84" s="251"/>
      <c r="D84" s="251"/>
      <c r="E84" s="248"/>
      <c r="F84" s="249"/>
      <c r="G84" s="204"/>
      <c r="H84" s="204"/>
      <c r="I84" s="204"/>
      <c r="J84" s="204" t="s">
        <v>256</v>
      </c>
      <c r="K84" s="204"/>
      <c r="L84" s="204"/>
      <c r="M84" s="204"/>
      <c r="N84" s="204"/>
      <c r="O84" s="204"/>
      <c r="P84" s="204"/>
      <c r="Q84" s="204"/>
      <c r="R84" s="204"/>
      <c r="S84" s="204"/>
    </row>
    <row r="85" spans="1:19" ht="15.75" thickBot="1">
      <c r="A85" s="253" t="s">
        <v>126</v>
      </c>
      <c r="B85" s="251"/>
      <c r="C85" s="251"/>
      <c r="D85" s="254">
        <f>+Economie!I11</f>
        <v>888.44</v>
      </c>
      <c r="E85" s="248"/>
      <c r="F85" s="249"/>
      <c r="G85" s="204"/>
      <c r="H85" s="204"/>
      <c r="I85" s="204"/>
      <c r="J85" s="204" t="s">
        <v>257</v>
      </c>
      <c r="K85" s="204"/>
      <c r="L85" s="204"/>
      <c r="M85" s="204"/>
      <c r="N85" s="204"/>
      <c r="O85" s="204"/>
      <c r="P85" s="204"/>
      <c r="Q85" s="204"/>
      <c r="R85" s="204"/>
      <c r="S85" s="204"/>
    </row>
    <row r="86" spans="1:19">
      <c r="A86" s="252" t="s">
        <v>141</v>
      </c>
      <c r="B86" s="251"/>
      <c r="C86" s="251"/>
      <c r="D86" s="255">
        <v>1.4</v>
      </c>
      <c r="E86" s="248"/>
      <c r="F86" s="249"/>
      <c r="G86" s="204"/>
      <c r="H86" s="204"/>
      <c r="I86" s="204"/>
      <c r="J86" s="204"/>
      <c r="K86" s="204"/>
      <c r="L86" s="204"/>
      <c r="M86" s="204"/>
      <c r="N86" s="204"/>
      <c r="O86" s="204"/>
      <c r="P86" s="204"/>
      <c r="Q86" s="221"/>
      <c r="R86" s="222"/>
      <c r="S86" s="223"/>
    </row>
    <row r="87" spans="1:19">
      <c r="A87" s="256" t="s">
        <v>138</v>
      </c>
      <c r="B87" s="251"/>
      <c r="C87" s="251"/>
      <c r="D87" s="257">
        <f>+D85/D86</f>
        <v>634.6</v>
      </c>
      <c r="E87" s="248"/>
      <c r="F87" s="249"/>
      <c r="G87" s="204"/>
      <c r="H87" s="204"/>
      <c r="I87" s="204"/>
      <c r="J87" s="204"/>
      <c r="K87" s="204"/>
      <c r="L87" s="204"/>
      <c r="M87" s="204"/>
      <c r="N87" s="204"/>
      <c r="O87" s="204"/>
      <c r="P87" s="204"/>
      <c r="Q87" s="224"/>
      <c r="R87" s="204"/>
      <c r="S87" s="225"/>
    </row>
    <row r="88" spans="1:19">
      <c r="A88" s="252"/>
      <c r="B88" s="251"/>
      <c r="C88" s="251"/>
      <c r="D88" s="251"/>
      <c r="E88" s="248"/>
      <c r="F88" s="249"/>
      <c r="G88" s="204"/>
      <c r="H88" s="238"/>
      <c r="I88" s="204"/>
      <c r="J88" s="204"/>
      <c r="K88" s="204"/>
      <c r="L88" s="204"/>
      <c r="M88" s="204"/>
      <c r="N88" s="204"/>
      <c r="O88" s="204"/>
      <c r="P88" s="204"/>
      <c r="Q88" s="224"/>
      <c r="R88" s="204"/>
      <c r="S88" s="225"/>
    </row>
    <row r="89" spans="1:19">
      <c r="A89" s="252" t="s">
        <v>136</v>
      </c>
      <c r="B89" s="251"/>
      <c r="C89" s="251"/>
      <c r="D89" s="254">
        <f>+Economie!D2-Economie!D6</f>
        <v>95000</v>
      </c>
      <c r="E89" s="248"/>
      <c r="F89" s="249"/>
      <c r="G89" s="204"/>
      <c r="H89" s="204"/>
      <c r="I89" s="204"/>
      <c r="J89" s="204"/>
      <c r="K89" s="204"/>
      <c r="L89" s="204"/>
      <c r="M89" s="204"/>
      <c r="N89" s="204"/>
      <c r="O89" s="204"/>
      <c r="P89" s="204"/>
      <c r="Q89" s="224"/>
      <c r="R89" s="204"/>
      <c r="S89" s="225"/>
    </row>
    <row r="90" spans="1:19" ht="15.75" thickBot="1">
      <c r="A90" s="252" t="s">
        <v>137</v>
      </c>
      <c r="B90" s="251"/>
      <c r="C90" s="251"/>
      <c r="D90" s="254">
        <f>-D87</f>
        <v>-634.6</v>
      </c>
      <c r="E90" s="248"/>
      <c r="F90" s="249"/>
      <c r="G90" s="204"/>
      <c r="H90" s="204"/>
      <c r="I90" s="204"/>
      <c r="J90" s="258"/>
      <c r="K90" s="204"/>
      <c r="L90" s="204"/>
      <c r="M90" s="204"/>
      <c r="N90" s="204"/>
      <c r="O90" s="204"/>
      <c r="P90" s="204"/>
      <c r="Q90" s="226" t="s">
        <v>239</v>
      </c>
      <c r="R90" s="227"/>
      <c r="S90" s="228"/>
    </row>
    <row r="91" spans="1:19">
      <c r="A91" s="252" t="s">
        <v>142</v>
      </c>
      <c r="B91" s="251"/>
      <c r="C91" s="251"/>
      <c r="D91" s="257">
        <f>SUM(D89:D90)</f>
        <v>94365.4</v>
      </c>
      <c r="E91" s="248"/>
      <c r="F91" s="249"/>
      <c r="G91" s="204"/>
      <c r="H91" s="204"/>
      <c r="I91" s="204"/>
      <c r="J91" s="204"/>
      <c r="K91" s="204"/>
      <c r="L91" s="204"/>
      <c r="M91" s="204"/>
      <c r="N91" s="204"/>
      <c r="O91" s="204"/>
      <c r="P91" s="204"/>
      <c r="Q91" s="204"/>
      <c r="R91" s="204"/>
      <c r="S91" s="204"/>
    </row>
    <row r="92" spans="1:19" ht="15.75" thickBot="1">
      <c r="A92" s="259"/>
      <c r="B92" s="260"/>
      <c r="C92" s="260"/>
      <c r="D92" s="261"/>
      <c r="E92" s="260"/>
      <c r="F92" s="262"/>
      <c r="G92" s="204"/>
      <c r="H92" s="204"/>
      <c r="I92" s="204"/>
      <c r="J92" s="204"/>
      <c r="K92" s="204"/>
      <c r="L92" s="204"/>
      <c r="M92" s="204"/>
      <c r="N92" s="204"/>
      <c r="O92" s="204"/>
      <c r="P92" s="204"/>
      <c r="Q92" s="204"/>
      <c r="R92" s="204"/>
      <c r="S92" s="204"/>
    </row>
    <row r="93" spans="1:19">
      <c r="A93" s="204"/>
      <c r="B93" s="204"/>
      <c r="C93" s="204"/>
      <c r="D93" s="238"/>
      <c r="E93" s="204"/>
      <c r="F93" s="204"/>
      <c r="G93" s="204"/>
      <c r="H93" s="204"/>
      <c r="I93" s="204"/>
      <c r="J93" s="204"/>
      <c r="K93" s="204"/>
      <c r="L93" s="204"/>
      <c r="M93" s="204"/>
      <c r="N93" s="204"/>
      <c r="O93" s="204"/>
      <c r="P93" s="204"/>
      <c r="Q93" s="204"/>
      <c r="R93" s="204"/>
      <c r="S93" s="204"/>
    </row>
    <row r="94" spans="1:19">
      <c r="G94" s="53"/>
      <c r="H94" s="53"/>
      <c r="I94" s="53"/>
      <c r="J94" s="53"/>
      <c r="K94" s="53"/>
      <c r="L94" s="53"/>
      <c r="M94" s="53"/>
      <c r="N94" s="53"/>
      <c r="O94" s="53"/>
      <c r="P94" s="53"/>
      <c r="Q94" s="53"/>
      <c r="R94" s="53"/>
      <c r="S94" s="53"/>
    </row>
    <row r="95" spans="1:19">
      <c r="G95" s="53"/>
      <c r="H95" s="53"/>
      <c r="I95" s="53"/>
      <c r="J95" s="53"/>
      <c r="K95" s="53"/>
      <c r="L95" s="53"/>
      <c r="M95" s="53"/>
      <c r="N95" s="53"/>
      <c r="O95" s="53"/>
      <c r="P95" s="53"/>
      <c r="Q95" s="53"/>
      <c r="R95" s="53"/>
      <c r="S95" s="53"/>
    </row>
    <row r="96" spans="1:19">
      <c r="G96" s="53"/>
      <c r="H96" s="53"/>
      <c r="I96" s="53"/>
      <c r="J96" s="53"/>
      <c r="K96" s="53"/>
      <c r="L96" s="53"/>
      <c r="M96" s="53"/>
      <c r="N96" s="53"/>
      <c r="O96" s="53"/>
      <c r="P96" s="53"/>
      <c r="Q96" s="53"/>
      <c r="R96" s="53"/>
      <c r="S96" s="53"/>
    </row>
  </sheetData>
  <sheetProtection sheet="1" formatCells="0" formatColumns="0" formatRows="0" autoFilter="0"/>
  <mergeCells count="2">
    <mergeCell ref="Q9:S9"/>
    <mergeCell ref="Q90:S90"/>
  </mergeCells>
  <pageMargins left="0.7" right="0.7" top="0.75" bottom="0.75" header="0.3" footer="0.3"/>
  <ignoredErrors>
    <ignoredError sqref="C61:C72 C47:C57 C33:C43" unlocked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2D23-A713-4FB3-BAF0-FABC8A537D34}">
  <dimension ref="A2:T19"/>
  <sheetViews>
    <sheetView workbookViewId="0">
      <selection activeCell="J18" sqref="J18"/>
    </sheetView>
  </sheetViews>
  <sheetFormatPr defaultRowHeight="15" outlineLevelCol="1"/>
  <cols>
    <col min="1" max="1" width="24.85546875" customWidth="1"/>
    <col min="2" max="6" width="9.42578125" customWidth="1" outlineLevel="1"/>
    <col min="7" max="8" width="14.7109375" customWidth="1"/>
  </cols>
  <sheetData>
    <row r="2" spans="1:20" ht="15.75" thickBot="1">
      <c r="B2" s="9">
        <v>45931</v>
      </c>
      <c r="C2" s="9">
        <v>45962</v>
      </c>
      <c r="D2" s="9">
        <v>45992</v>
      </c>
      <c r="E2" s="9">
        <v>46023</v>
      </c>
      <c r="F2" s="9">
        <v>46054</v>
      </c>
      <c r="G2" s="49" t="s">
        <v>13</v>
      </c>
      <c r="H2" s="49"/>
    </row>
    <row r="3" spans="1:20">
      <c r="A3" t="s">
        <v>14</v>
      </c>
      <c r="B3" s="8">
        <f>+'Gest Spese Standard'!G5</f>
        <v>1320</v>
      </c>
      <c r="C3" s="8">
        <f>+'Gest Spese Standard'!G19</f>
        <v>1400</v>
      </c>
      <c r="D3" s="8">
        <f>+'Gest Spese Standard'!G33</f>
        <v>1320</v>
      </c>
      <c r="E3" s="8">
        <f>+'Gest Spese Standard'!G47</f>
        <v>1320</v>
      </c>
      <c r="F3" s="8">
        <f>+'Gest Spese Standard'!G61</f>
        <v>1320</v>
      </c>
      <c r="G3" s="76">
        <f>SUM(B3:F3)</f>
        <v>6680</v>
      </c>
      <c r="H3" s="76"/>
      <c r="R3" s="60"/>
      <c r="S3" s="61"/>
      <c r="T3" s="62"/>
    </row>
    <row r="4" spans="1:20">
      <c r="A4" t="s">
        <v>15</v>
      </c>
      <c r="B4" s="8">
        <f>+'Gest Spese Standard'!G6</f>
        <v>3696</v>
      </c>
      <c r="C4" s="8">
        <f>+'Gest Spese Standard'!G20</f>
        <v>3696</v>
      </c>
      <c r="D4" s="8">
        <f>+'Gest Spese Standard'!G34</f>
        <v>3696</v>
      </c>
      <c r="E4" s="8">
        <f>+'Gest Spese Standard'!G48</f>
        <v>3696</v>
      </c>
      <c r="F4" s="8">
        <f>+'Gest Spese Standard'!G62</f>
        <v>3696</v>
      </c>
      <c r="G4" s="76">
        <f t="shared" ref="G4:G13" si="0">SUM(B4:F4)</f>
        <v>18480</v>
      </c>
      <c r="H4" s="76"/>
      <c r="R4" s="63"/>
      <c r="T4" s="64"/>
    </row>
    <row r="5" spans="1:20">
      <c r="A5" t="s">
        <v>16</v>
      </c>
      <c r="B5" s="8">
        <f>+'Gest Spese Standard'!G7</f>
        <v>1125</v>
      </c>
      <c r="C5" s="8">
        <f>+'Gest Spese Standard'!G21</f>
        <v>1125</v>
      </c>
      <c r="D5" s="8">
        <f>+'Gest Spese Standard'!G35</f>
        <v>1125</v>
      </c>
      <c r="E5" s="8">
        <f>+'Gest Spese Standard'!G49</f>
        <v>1125</v>
      </c>
      <c r="F5" s="8">
        <f>+'Gest Spese Standard'!G63</f>
        <v>1125</v>
      </c>
      <c r="G5" s="76">
        <f t="shared" si="0"/>
        <v>5625</v>
      </c>
      <c r="H5" s="76"/>
      <c r="R5" s="63"/>
      <c r="T5" s="64"/>
    </row>
    <row r="6" spans="1:20">
      <c r="A6" t="s">
        <v>22</v>
      </c>
      <c r="B6" s="8">
        <f>+'Gest Spese Standard'!G8</f>
        <v>800</v>
      </c>
      <c r="C6" s="8">
        <f>+'Gest Spese Standard'!G22</f>
        <v>720</v>
      </c>
      <c r="D6" s="8">
        <f>+'Gest Spese Standard'!G36</f>
        <v>800</v>
      </c>
      <c r="E6" s="8">
        <f>+'Gest Spese Standard'!G50</f>
        <v>800</v>
      </c>
      <c r="F6" s="8">
        <f>+'Gest Spese Standard'!G64</f>
        <v>800</v>
      </c>
      <c r="G6" s="76">
        <f t="shared" si="0"/>
        <v>3920</v>
      </c>
      <c r="H6" s="76"/>
      <c r="R6" s="63"/>
      <c r="T6" s="64"/>
    </row>
    <row r="7" spans="1:20" ht="15.75" thickBot="1">
      <c r="A7" t="s">
        <v>35</v>
      </c>
      <c r="B7" s="8">
        <f>+'Gest Spese Standard'!G9</f>
        <v>375</v>
      </c>
      <c r="C7" s="8">
        <f>+'Gest Spese Standard'!G23</f>
        <v>375</v>
      </c>
      <c r="D7" s="8">
        <f>+'Gest Spese Standard'!G37</f>
        <v>375</v>
      </c>
      <c r="E7" s="8">
        <f>+'Gest Spese Standard'!G51</f>
        <v>375</v>
      </c>
      <c r="F7" s="8">
        <f>+'Gest Spese Standard'!G65</f>
        <v>375</v>
      </c>
      <c r="G7" s="76">
        <f t="shared" si="0"/>
        <v>1875</v>
      </c>
      <c r="H7" s="76"/>
      <c r="R7" s="162" t="s">
        <v>239</v>
      </c>
      <c r="S7" s="163"/>
      <c r="T7" s="164"/>
    </row>
    <row r="8" spans="1:20">
      <c r="A8" t="s">
        <v>36</v>
      </c>
      <c r="B8" s="8">
        <f>+'Gest Spese Standard'!G10</f>
        <v>1260</v>
      </c>
      <c r="C8" s="8">
        <f>+'Gest Spese Standard'!G24</f>
        <v>1260</v>
      </c>
      <c r="D8" s="8">
        <f>+'Gest Spese Standard'!G38</f>
        <v>1260</v>
      </c>
      <c r="E8" s="8">
        <f>+'Gest Spese Standard'!G52</f>
        <v>1260</v>
      </c>
      <c r="F8" s="8">
        <f>+'Gest Spese Standard'!G66</f>
        <v>1260</v>
      </c>
      <c r="G8" s="76">
        <f t="shared" si="0"/>
        <v>6300</v>
      </c>
      <c r="H8" s="76"/>
    </row>
    <row r="9" spans="1:20">
      <c r="A9" t="s">
        <v>37</v>
      </c>
      <c r="B9" s="8">
        <f>+'Gest Spese Standard'!G11</f>
        <v>2700</v>
      </c>
      <c r="C9" s="8">
        <f>+'Gest Spese Standard'!G25</f>
        <v>2700</v>
      </c>
      <c r="D9" s="8">
        <f>+'Gest Spese Standard'!G39</f>
        <v>2700</v>
      </c>
      <c r="E9" s="8">
        <f>+'Gest Spese Standard'!G53</f>
        <v>2700</v>
      </c>
      <c r="F9" s="8">
        <f>+'Gest Spese Standard'!G67</f>
        <v>2700</v>
      </c>
      <c r="G9" s="76">
        <f t="shared" si="0"/>
        <v>13500</v>
      </c>
      <c r="H9" s="76"/>
    </row>
    <row r="10" spans="1:20">
      <c r="A10" t="s">
        <v>38</v>
      </c>
      <c r="B10" s="8">
        <f>+'Gest Spese Standard'!G12</f>
        <v>3000</v>
      </c>
      <c r="C10" s="8">
        <f>+'Gest Spese Standard'!G26</f>
        <v>3000</v>
      </c>
      <c r="D10" s="8">
        <f>+'Gest Spese Standard'!G40</f>
        <v>3000</v>
      </c>
      <c r="E10" s="8">
        <f>+'Gest Spese Standard'!G54</f>
        <v>3000</v>
      </c>
      <c r="F10" s="8">
        <f>+'Gest Spese Standard'!G68</f>
        <v>3000</v>
      </c>
      <c r="G10" s="76">
        <f t="shared" si="0"/>
        <v>15000</v>
      </c>
      <c r="H10" s="76"/>
    </row>
    <row r="11" spans="1:20">
      <c r="A11" t="s">
        <v>39</v>
      </c>
      <c r="B11" s="8">
        <f>+'Gest Spese Standard'!G13</f>
        <v>2500</v>
      </c>
      <c r="C11" s="8">
        <f>+'Gest Spese Standard'!G27</f>
        <v>2500</v>
      </c>
      <c r="D11" s="8">
        <f>+'Gest Spese Standard'!G41</f>
        <v>2500</v>
      </c>
      <c r="E11" s="8">
        <f>+'Gest Spese Standard'!G55</f>
        <v>2500</v>
      </c>
      <c r="F11" s="8">
        <f>+'Gest Spese Standard'!G69</f>
        <v>2500</v>
      </c>
      <c r="G11" s="76">
        <f t="shared" si="0"/>
        <v>12500</v>
      </c>
      <c r="H11" s="76"/>
    </row>
    <row r="12" spans="1:20">
      <c r="A12" t="s">
        <v>46</v>
      </c>
      <c r="B12" s="8">
        <f>+'Gest Spese Standard'!G14</f>
        <v>1600</v>
      </c>
      <c r="C12" s="8">
        <f>+'Gest Spese Standard'!G28</f>
        <v>1600</v>
      </c>
      <c r="D12" s="8">
        <f>+'Gest Spese Standard'!G42</f>
        <v>1600</v>
      </c>
      <c r="E12" s="8">
        <f>+'Gest Spese Standard'!G56</f>
        <v>1600</v>
      </c>
      <c r="F12" s="8">
        <f>+'Gest Spese Standard'!G70</f>
        <v>1600</v>
      </c>
      <c r="G12" s="76">
        <f t="shared" si="0"/>
        <v>8000</v>
      </c>
      <c r="H12" s="76"/>
    </row>
    <row r="13" spans="1:20">
      <c r="A13" t="s">
        <v>47</v>
      </c>
      <c r="B13" s="8">
        <f>+'Gest Spese Standard'!G15</f>
        <v>1624</v>
      </c>
      <c r="C13" s="8">
        <f>+'Gest Spese Standard'!G29</f>
        <v>1624</v>
      </c>
      <c r="D13" s="8">
        <f>+'Gest Spese Standard'!G43</f>
        <v>1624</v>
      </c>
      <c r="E13" s="8">
        <f>+'Gest Spese Standard'!G57</f>
        <v>1624</v>
      </c>
      <c r="F13" s="8">
        <f>+'Gest Spese Standard'!G71</f>
        <v>1624</v>
      </c>
      <c r="G13" s="76">
        <f t="shared" si="0"/>
        <v>8120</v>
      </c>
      <c r="H13" s="76"/>
    </row>
    <row r="14" spans="1:20">
      <c r="G14" s="50"/>
      <c r="H14" s="50"/>
    </row>
    <row r="15" spans="1:20">
      <c r="A15" t="s">
        <v>250</v>
      </c>
      <c r="G15" s="76">
        <f>SUM(G3:G14)</f>
        <v>100000</v>
      </c>
      <c r="H15" s="76"/>
    </row>
    <row r="16" spans="1:20">
      <c r="G16" s="50"/>
      <c r="H16" s="50"/>
    </row>
    <row r="17" spans="1:8">
      <c r="A17" s="54" t="s">
        <v>64</v>
      </c>
      <c r="B17" s="54"/>
      <c r="C17" s="54"/>
      <c r="D17" s="54"/>
      <c r="E17" s="54"/>
      <c r="F17" s="54"/>
      <c r="G17" s="77">
        <f>+G15*0.4</f>
        <v>40000</v>
      </c>
      <c r="H17" s="77"/>
    </row>
    <row r="18" spans="1:8">
      <c r="G18" s="76"/>
      <c r="H18" s="76"/>
    </row>
    <row r="19" spans="1:8">
      <c r="A19" s="7" t="s">
        <v>65</v>
      </c>
      <c r="B19" s="7"/>
      <c r="C19" s="7"/>
      <c r="D19" s="7"/>
      <c r="E19" s="7"/>
      <c r="F19" s="7"/>
      <c r="G19" s="78">
        <f>+G15+G17</f>
        <v>140000</v>
      </c>
      <c r="H19" s="78"/>
    </row>
  </sheetData>
  <sheetProtection sheet="1" objects="1" scenarios="1"/>
  <mergeCells count="1">
    <mergeCell ref="R7:T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3C33-1571-463F-8149-FA65B8621BC5}">
  <dimension ref="A1:R93"/>
  <sheetViews>
    <sheetView zoomScaleNormal="100" workbookViewId="0">
      <pane ySplit="1" topLeftCell="A2" activePane="bottomLeft" state="frozen"/>
      <selection pane="bottomLeft" activeCell="J18" sqref="J18"/>
    </sheetView>
  </sheetViews>
  <sheetFormatPr defaultRowHeight="15" outlineLevelRow="1"/>
  <cols>
    <col min="1" max="1" width="39.85546875" customWidth="1"/>
    <col min="2" max="2" width="14.140625" customWidth="1"/>
    <col min="3" max="3" width="19.5703125" customWidth="1"/>
    <col min="4" max="6" width="15.7109375" customWidth="1"/>
    <col min="7" max="7" width="24.5703125" customWidth="1"/>
    <col min="9" max="9" width="11.7109375" bestFit="1" customWidth="1"/>
  </cols>
  <sheetData>
    <row r="1" spans="1:12" ht="45">
      <c r="A1" s="268" t="s">
        <v>67</v>
      </c>
      <c r="B1" s="268" t="s">
        <v>68</v>
      </c>
      <c r="C1" s="268" t="s">
        <v>69</v>
      </c>
      <c r="D1" s="268" t="s">
        <v>70</v>
      </c>
      <c r="E1" s="268" t="s">
        <v>26</v>
      </c>
      <c r="F1" s="268" t="s">
        <v>27</v>
      </c>
      <c r="G1" s="268" t="s">
        <v>34</v>
      </c>
    </row>
    <row r="3" spans="1:12" ht="25.9" customHeight="1">
      <c r="A3" s="182" t="s">
        <v>92</v>
      </c>
      <c r="B3" s="182"/>
      <c r="C3" s="182"/>
      <c r="D3" s="182"/>
      <c r="E3" s="182"/>
      <c r="F3" s="182"/>
      <c r="G3" s="182"/>
    </row>
    <row r="4" spans="1:12" outlineLevel="1"/>
    <row r="5" spans="1:12" outlineLevel="1">
      <c r="A5" s="7" t="s">
        <v>66</v>
      </c>
    </row>
    <row r="6" spans="1:12" outlineLevel="1"/>
    <row r="7" spans="1:12" ht="45.75" outlineLevel="1" thickBot="1">
      <c r="A7" s="12" t="s">
        <v>67</v>
      </c>
      <c r="B7" s="12" t="s">
        <v>68</v>
      </c>
      <c r="C7" s="12" t="s">
        <v>69</v>
      </c>
      <c r="D7" s="12" t="s">
        <v>70</v>
      </c>
      <c r="E7" s="12" t="s">
        <v>26</v>
      </c>
      <c r="F7" s="12" t="s">
        <v>27</v>
      </c>
      <c r="G7" s="12" t="s">
        <v>34</v>
      </c>
    </row>
    <row r="8" spans="1:12" outlineLevel="1">
      <c r="A8" t="str">
        <f>CONCATENATE('Gest Spese Standard'!A5," ",'Gest Spese Standard'!$A$4)</f>
        <v>ROSSI OTTOBRE 2025</v>
      </c>
      <c r="B8" t="s">
        <v>71</v>
      </c>
      <c r="C8" t="s">
        <v>76</v>
      </c>
      <c r="E8" s="8">
        <f>+'Gest Spese Standard'!F5</f>
        <v>3440</v>
      </c>
      <c r="F8" s="8">
        <f>+'Gest Spese Standard'!G5</f>
        <v>1320</v>
      </c>
      <c r="G8" s="8">
        <f>+'Gest Spese Standard'!H5</f>
        <v>1000</v>
      </c>
      <c r="J8" s="60"/>
      <c r="K8" s="61"/>
      <c r="L8" s="62"/>
    </row>
    <row r="9" spans="1:12" outlineLevel="1">
      <c r="A9" t="str">
        <f>CONCATENATE('Gest Spese Standard'!A6," ",'Gest Spese Standard'!$A$4)</f>
        <v>VERDI OTTOBRE 2025</v>
      </c>
      <c r="B9" t="s">
        <v>71</v>
      </c>
      <c r="C9" t="s">
        <v>76</v>
      </c>
      <c r="E9" s="8">
        <f>+'Gest Spese Standard'!F6</f>
        <v>3696</v>
      </c>
      <c r="F9" s="8">
        <f>+'Gest Spese Standard'!G6</f>
        <v>3696</v>
      </c>
      <c r="G9" s="8">
        <f>+'Gest Spese Standard'!H6</f>
        <v>3696</v>
      </c>
      <c r="J9" s="63"/>
      <c r="L9" s="64"/>
    </row>
    <row r="10" spans="1:12" outlineLevel="1">
      <c r="A10" t="str">
        <f>CONCATENATE('Gest Spese Standard'!A7," ",'Gest Spese Standard'!$A$4)</f>
        <v>BIANCHI OTTOBRE 2025</v>
      </c>
      <c r="B10" t="s">
        <v>71</v>
      </c>
      <c r="C10" t="s">
        <v>74</v>
      </c>
      <c r="E10" s="8">
        <f>+'Gest Spese Standard'!F7</f>
        <v>1125</v>
      </c>
      <c r="F10" s="8">
        <f>+'Gest Spese Standard'!G7</f>
        <v>1125</v>
      </c>
      <c r="G10" s="8">
        <f>+'Gest Spese Standard'!H7</f>
        <v>1000</v>
      </c>
      <c r="J10" s="63"/>
      <c r="L10" s="64"/>
    </row>
    <row r="11" spans="1:12" outlineLevel="1">
      <c r="A11" t="str">
        <f>CONCATENATE('Gest Spese Standard'!A8," ",'Gest Spese Standard'!$A$4)</f>
        <v>FERRARI OTTOBRE 2025</v>
      </c>
      <c r="B11" t="s">
        <v>71</v>
      </c>
      <c r="C11" t="s">
        <v>74</v>
      </c>
      <c r="E11" s="8">
        <f>+'Gest Spese Standard'!F8</f>
        <v>800</v>
      </c>
      <c r="F11" s="8">
        <f>+'Gest Spese Standard'!G8</f>
        <v>800</v>
      </c>
      <c r="G11" s="8">
        <f>+'Gest Spese Standard'!H8</f>
        <v>800</v>
      </c>
      <c r="J11" s="63"/>
      <c r="L11" s="64"/>
    </row>
    <row r="12" spans="1:12" ht="15.75" outlineLevel="1" thickBot="1">
      <c r="A12" t="str">
        <f>CONCATENATE('Gest Spese Standard'!A9," ",'Gest Spese Standard'!$A$4)</f>
        <v>RUSSO OTTOBRE 2025</v>
      </c>
      <c r="B12" t="s">
        <v>71</v>
      </c>
      <c r="C12" t="s">
        <v>74</v>
      </c>
      <c r="E12" s="8">
        <f>+'Gest Spese Standard'!F9</f>
        <v>375</v>
      </c>
      <c r="F12" s="8">
        <f>+'Gest Spese Standard'!G9</f>
        <v>375</v>
      </c>
      <c r="G12" s="8">
        <f>+'Gest Spese Standard'!H9</f>
        <v>320</v>
      </c>
      <c r="J12" s="162" t="s">
        <v>239</v>
      </c>
      <c r="K12" s="163"/>
      <c r="L12" s="164"/>
    </row>
    <row r="13" spans="1:12" outlineLevel="1">
      <c r="A13" t="str">
        <f>CONCATENATE('Gest Spese Standard'!A10," ",'Gest Spese Standard'!$A$4)</f>
        <v>SANTORO OTTOBRE 2025</v>
      </c>
      <c r="B13" t="s">
        <v>71</v>
      </c>
      <c r="C13" t="s">
        <v>76</v>
      </c>
      <c r="E13" s="8">
        <f>+'Gest Spese Standard'!F10</f>
        <v>2970</v>
      </c>
      <c r="F13" s="8">
        <f>+'Gest Spese Standard'!G10</f>
        <v>1260</v>
      </c>
      <c r="G13" s="8">
        <f>+'Gest Spese Standard'!H10</f>
        <v>0</v>
      </c>
    </row>
    <row r="14" spans="1:12" outlineLevel="1">
      <c r="A14" t="str">
        <f>CONCATENATE('Gest Spese Standard'!A11," ",'Gest Spese Standard'!$A$4)</f>
        <v>SANNA OTTOBRE 2025</v>
      </c>
      <c r="B14" t="s">
        <v>71</v>
      </c>
      <c r="C14" t="s">
        <v>76</v>
      </c>
      <c r="E14" s="8">
        <f>+'Gest Spese Standard'!F11</f>
        <v>4725</v>
      </c>
      <c r="F14" s="8">
        <f>+'Gest Spese Standard'!G11</f>
        <v>2700</v>
      </c>
      <c r="G14" s="8">
        <f>+'Gest Spese Standard'!H11</f>
        <v>2700</v>
      </c>
    </row>
    <row r="15" spans="1:12" outlineLevel="1">
      <c r="A15" t="str">
        <f>CONCATENATE('Gest Spese Standard'!A12," ",'Gest Spese Standard'!$A$4)</f>
        <v>GRECO OTTOBRE 2025</v>
      </c>
      <c r="B15" t="s">
        <v>71</v>
      </c>
      <c r="C15" t="s">
        <v>76</v>
      </c>
      <c r="E15" s="8">
        <f>+'Gest Spese Standard'!F12</f>
        <v>5100</v>
      </c>
      <c r="F15" s="8">
        <f>+'Gest Spese Standard'!G12</f>
        <v>3000</v>
      </c>
      <c r="G15" s="8">
        <f>+'Gest Spese Standard'!H12</f>
        <v>3000</v>
      </c>
    </row>
    <row r="16" spans="1:12" outlineLevel="1">
      <c r="A16" t="str">
        <f>CONCATENATE('Gest Spese Standard'!A13," ",'Gest Spese Standard'!$A$4)</f>
        <v>MARINO OTTOBRE 2025</v>
      </c>
      <c r="B16" t="s">
        <v>71</v>
      </c>
      <c r="C16" t="s">
        <v>76</v>
      </c>
      <c r="E16" s="8">
        <f>+'Gest Spese Standard'!F13</f>
        <v>3750</v>
      </c>
      <c r="F16" s="8">
        <f>+'Gest Spese Standard'!G13</f>
        <v>2500</v>
      </c>
      <c r="G16" s="8">
        <f>+'Gest Spese Standard'!H13</f>
        <v>2500</v>
      </c>
    </row>
    <row r="17" spans="1:18" outlineLevel="1">
      <c r="A17" t="str">
        <f>CONCATENATE('Gest Spese Standard'!A14," ",'Gest Spese Standard'!$A$4)</f>
        <v>LOMBARDI OTTOBRE 2025</v>
      </c>
      <c r="B17" t="s">
        <v>71</v>
      </c>
      <c r="C17" t="s">
        <v>76</v>
      </c>
      <c r="E17" s="8">
        <f>+'Gest Spese Standard'!F14</f>
        <v>3200</v>
      </c>
      <c r="F17" s="8">
        <f>+'Gest Spese Standard'!G14</f>
        <v>1600</v>
      </c>
      <c r="G17" s="8">
        <f>+'Gest Spese Standard'!H14</f>
        <v>1600</v>
      </c>
    </row>
    <row r="18" spans="1:18" outlineLevel="1">
      <c r="A18" t="str">
        <f>CONCATENATE('Gest Spese Standard'!A15," ",'Gest Spese Standard'!$A$4)</f>
        <v>CONTI OTTOBRE 2025</v>
      </c>
      <c r="B18" t="s">
        <v>71</v>
      </c>
      <c r="C18" t="s">
        <v>76</v>
      </c>
      <c r="E18" s="8">
        <f>+'Gest Spese Standard'!F15</f>
        <v>3416</v>
      </c>
      <c r="F18" s="8">
        <f>+'Gest Spese Standard'!G15</f>
        <v>1624</v>
      </c>
      <c r="G18" s="8">
        <f>+'Gest Spese Standard'!H15</f>
        <v>1624</v>
      </c>
    </row>
    <row r="19" spans="1:18" outlineLevel="1">
      <c r="A19" t="str">
        <f>CONCATENATE('Gest Spese Standard'!A19," ",'Gest Spese Standard'!$A$18)</f>
        <v>ROSSI NOVEMBRE 2025</v>
      </c>
      <c r="B19" t="s">
        <v>71</v>
      </c>
      <c r="C19" t="s">
        <v>77</v>
      </c>
      <c r="E19" s="8">
        <f>+'Gest Spese Standard'!F19</f>
        <v>3440</v>
      </c>
      <c r="F19" s="8">
        <f>+'Gest Spese Standard'!G19</f>
        <v>1400</v>
      </c>
      <c r="G19" s="8">
        <f>+'Gest Spese Standard'!H19</f>
        <v>1400</v>
      </c>
    </row>
    <row r="20" spans="1:18" outlineLevel="1">
      <c r="A20" t="str">
        <f>CONCATENATE('Gest Spese Standard'!A20," ",'Gest Spese Standard'!$A$18)</f>
        <v>VERDI NOVEMBRE 2025</v>
      </c>
      <c r="B20" t="s">
        <v>71</v>
      </c>
      <c r="C20" t="s">
        <v>77</v>
      </c>
      <c r="E20" s="8">
        <f>+'Gest Spese Standard'!F20</f>
        <v>3696</v>
      </c>
      <c r="F20" s="8">
        <f>+'Gest Spese Standard'!G20</f>
        <v>3696</v>
      </c>
      <c r="G20" s="8">
        <f>+'Gest Spese Standard'!H20</f>
        <v>3696</v>
      </c>
    </row>
    <row r="21" spans="1:18" outlineLevel="1">
      <c r="A21" t="str">
        <f>CONCATENATE('Gest Spese Standard'!A21," ",'Gest Spese Standard'!$A$18)</f>
        <v>BIANCHI NOVEMBRE 2025</v>
      </c>
      <c r="B21" t="s">
        <v>71</v>
      </c>
      <c r="C21" t="s">
        <v>75</v>
      </c>
      <c r="E21" s="8">
        <f>+'Gest Spese Standard'!F21</f>
        <v>1125</v>
      </c>
      <c r="F21" s="8">
        <f>+'Gest Spese Standard'!G21</f>
        <v>1125</v>
      </c>
      <c r="G21" s="8">
        <f>+'Gest Spese Standard'!H21</f>
        <v>1125</v>
      </c>
    </row>
    <row r="22" spans="1:18" outlineLevel="1">
      <c r="A22" t="str">
        <f>CONCATENATE('Gest Spese Standard'!A22," ",'Gest Spese Standard'!$A$18)</f>
        <v>FERRARI NOVEMBRE 2025</v>
      </c>
      <c r="B22" t="s">
        <v>71</v>
      </c>
      <c r="C22" t="s">
        <v>75</v>
      </c>
      <c r="E22" s="8">
        <f>+'Gest Spese Standard'!F22</f>
        <v>800</v>
      </c>
      <c r="F22" s="8">
        <f>+'Gest Spese Standard'!G22</f>
        <v>720</v>
      </c>
      <c r="G22" s="8">
        <f>+'Gest Spese Standard'!H22</f>
        <v>720</v>
      </c>
    </row>
    <row r="23" spans="1:18" outlineLevel="1">
      <c r="A23" t="str">
        <f>CONCATENATE('Gest Spese Standard'!A23," ",'Gest Spese Standard'!$A$18)</f>
        <v>RUSSO NOVEMBRE 2025</v>
      </c>
      <c r="B23" t="s">
        <v>71</v>
      </c>
      <c r="C23" t="s">
        <v>75</v>
      </c>
      <c r="E23" s="8">
        <f>+'Gest Spese Standard'!F23</f>
        <v>375</v>
      </c>
      <c r="F23" s="8">
        <f>+'Gest Spese Standard'!G23</f>
        <v>375</v>
      </c>
      <c r="G23" s="8">
        <f>+'Gest Spese Standard'!H23</f>
        <v>0</v>
      </c>
    </row>
    <row r="24" spans="1:18" outlineLevel="1">
      <c r="A24" t="str">
        <f>CONCATENATE('Gest Spese Standard'!A24," ",'Gest Spese Standard'!$A$18)</f>
        <v>SANTORO NOVEMBRE 2025</v>
      </c>
      <c r="B24" t="s">
        <v>71</v>
      </c>
      <c r="C24" t="s">
        <v>77</v>
      </c>
      <c r="E24" s="8">
        <f>+'Gest Spese Standard'!F24</f>
        <v>2970</v>
      </c>
      <c r="F24" s="8">
        <f>+'Gest Spese Standard'!G24</f>
        <v>1260</v>
      </c>
      <c r="G24" s="8">
        <f>+'Gest Spese Standard'!H24</f>
        <v>0</v>
      </c>
      <c r="I24" s="266" t="s">
        <v>298</v>
      </c>
      <c r="J24" s="266"/>
      <c r="K24" s="266"/>
      <c r="L24" s="266"/>
      <c r="M24" s="266"/>
      <c r="N24" s="266"/>
      <c r="O24" s="266"/>
      <c r="P24" s="266"/>
      <c r="Q24" s="266"/>
      <c r="R24" s="266"/>
    </row>
    <row r="25" spans="1:18" outlineLevel="1">
      <c r="A25" t="str">
        <f>CONCATENATE('Gest Spese Standard'!A25," ",'Gest Spese Standard'!$A$18)</f>
        <v>SANNA NOVEMBRE 2025</v>
      </c>
      <c r="B25" t="s">
        <v>71</v>
      </c>
      <c r="C25" t="s">
        <v>77</v>
      </c>
      <c r="E25" s="8">
        <f>+'Gest Spese Standard'!F25</f>
        <v>4725</v>
      </c>
      <c r="F25" s="8">
        <f>+'Gest Spese Standard'!G25</f>
        <v>2700</v>
      </c>
      <c r="G25" s="8">
        <f>+'Gest Spese Standard'!H25</f>
        <v>2700</v>
      </c>
      <c r="I25" s="267" t="s">
        <v>300</v>
      </c>
      <c r="J25" s="267"/>
      <c r="K25" s="267"/>
      <c r="L25" s="267"/>
      <c r="M25" s="267"/>
      <c r="N25" s="267"/>
      <c r="O25" s="267"/>
      <c r="P25" s="267"/>
      <c r="Q25" s="267"/>
      <c r="R25" s="267"/>
    </row>
    <row r="26" spans="1:18" outlineLevel="1">
      <c r="A26" t="str">
        <f>CONCATENATE('Gest Spese Standard'!A26," ",'Gest Spese Standard'!$A$18)</f>
        <v>GRECO NOVEMBRE 2025</v>
      </c>
      <c r="B26" t="s">
        <v>71</v>
      </c>
      <c r="C26" t="s">
        <v>77</v>
      </c>
      <c r="E26" s="8">
        <f>+'Gest Spese Standard'!F26</f>
        <v>5100</v>
      </c>
      <c r="F26" s="8">
        <f>+'Gest Spese Standard'!G26</f>
        <v>3000</v>
      </c>
      <c r="G26" s="8">
        <f>+'Gest Spese Standard'!H26</f>
        <v>3000</v>
      </c>
    </row>
    <row r="27" spans="1:18" outlineLevel="1">
      <c r="A27" t="str">
        <f>CONCATENATE('Gest Spese Standard'!A27," ",'Gest Spese Standard'!$A$18)</f>
        <v>MARINO NOVEMBRE 2025</v>
      </c>
      <c r="B27" t="s">
        <v>71</v>
      </c>
      <c r="C27" t="s">
        <v>77</v>
      </c>
      <c r="E27" s="8">
        <f>+'Gest Spese Standard'!F27</f>
        <v>3750</v>
      </c>
      <c r="F27" s="8">
        <f>+'Gest Spese Standard'!G27</f>
        <v>2500</v>
      </c>
      <c r="G27" s="8">
        <f>+'Gest Spese Standard'!H27</f>
        <v>2500</v>
      </c>
      <c r="K27" s="265" t="s">
        <v>299</v>
      </c>
    </row>
    <row r="28" spans="1:18" outlineLevel="1">
      <c r="A28" t="str">
        <f>CONCATENATE('Gest Spese Standard'!A28," ",'Gest Spese Standard'!$A$18)</f>
        <v>LOMBARDI NOVEMBRE 2025</v>
      </c>
      <c r="B28" t="s">
        <v>71</v>
      </c>
      <c r="C28" t="s">
        <v>77</v>
      </c>
      <c r="E28" s="8">
        <f>+'Gest Spese Standard'!F28</f>
        <v>3200</v>
      </c>
      <c r="F28" s="8">
        <f>+'Gest Spese Standard'!G28</f>
        <v>1600</v>
      </c>
      <c r="G28" s="8">
        <f>+'Gest Spese Standard'!H28</f>
        <v>1600</v>
      </c>
      <c r="K28" s="265"/>
    </row>
    <row r="29" spans="1:18" outlineLevel="1">
      <c r="A29" t="str">
        <f>CONCATENATE('Gest Spese Standard'!A29," ",'Gest Spese Standard'!$A$18)</f>
        <v>CONTI NOVEMBRE 2025</v>
      </c>
      <c r="B29" t="s">
        <v>71</v>
      </c>
      <c r="C29" t="s">
        <v>77</v>
      </c>
      <c r="E29" s="8">
        <f>+'Gest Spese Standard'!F29</f>
        <v>3416</v>
      </c>
      <c r="F29" s="8">
        <f>+'Gest Spese Standard'!G29</f>
        <v>1624</v>
      </c>
      <c r="G29" s="8">
        <f>+'Gest Spese Standard'!H29</f>
        <v>1624</v>
      </c>
      <c r="K29" s="265"/>
    </row>
    <row r="30" spans="1:18" outlineLevel="1">
      <c r="A30" t="str">
        <f>CONCATENATE('Gest Spese Standard'!A33," ",'Gest Spese Standard'!$A$32)</f>
        <v>ROSSI DICEMBRE 2025</v>
      </c>
      <c r="B30" t="s">
        <v>71</v>
      </c>
      <c r="C30" t="s">
        <v>78</v>
      </c>
      <c r="E30" s="8">
        <f>+'Gest Spese Standard'!F33</f>
        <v>3440</v>
      </c>
      <c r="F30" s="8">
        <f>+'Gest Spese Standard'!G33</f>
        <v>1320</v>
      </c>
      <c r="G30" s="8">
        <f>+'Gest Spese Standard'!H33</f>
        <v>1320</v>
      </c>
    </row>
    <row r="31" spans="1:18" outlineLevel="1">
      <c r="A31" t="str">
        <f>CONCATENATE('Gest Spese Standard'!A34," ",'Gest Spese Standard'!$A$32)</f>
        <v>VERDI DICEMBRE 2025</v>
      </c>
      <c r="B31" t="s">
        <v>71</v>
      </c>
      <c r="C31" t="s">
        <v>78</v>
      </c>
      <c r="E31" s="8">
        <f>+'Gest Spese Standard'!F34</f>
        <v>3696</v>
      </c>
      <c r="F31" s="8">
        <f>+'Gest Spese Standard'!G34</f>
        <v>3696</v>
      </c>
      <c r="G31" s="8">
        <f>+'Gest Spese Standard'!H34</f>
        <v>3696</v>
      </c>
    </row>
    <row r="32" spans="1:18" outlineLevel="1">
      <c r="A32" t="str">
        <f>CONCATENATE('Gest Spese Standard'!A35," ",'Gest Spese Standard'!$A$32)</f>
        <v>BIANCHI DICEMBRE 2025</v>
      </c>
      <c r="B32" t="s">
        <v>71</v>
      </c>
      <c r="C32" t="s">
        <v>79</v>
      </c>
      <c r="E32" s="8">
        <f>+'Gest Spese Standard'!F35</f>
        <v>1125</v>
      </c>
      <c r="F32" s="8">
        <f>+'Gest Spese Standard'!G35</f>
        <v>1125</v>
      </c>
      <c r="G32" s="8">
        <f>+'Gest Spese Standard'!H35</f>
        <v>1125</v>
      </c>
    </row>
    <row r="33" spans="1:9" outlineLevel="1">
      <c r="A33" t="str">
        <f>CONCATENATE('Gest Spese Standard'!A36," ",'Gest Spese Standard'!$A$32)</f>
        <v>FERRARI DICEMBRE 2025</v>
      </c>
      <c r="B33" t="s">
        <v>71</v>
      </c>
      <c r="C33" t="s">
        <v>79</v>
      </c>
      <c r="E33" s="8">
        <f>+'Gest Spese Standard'!F36</f>
        <v>800</v>
      </c>
      <c r="F33" s="8">
        <f>+'Gest Spese Standard'!G36</f>
        <v>800</v>
      </c>
      <c r="G33" s="8">
        <f>+'Gest Spese Standard'!H36</f>
        <v>800</v>
      </c>
    </row>
    <row r="34" spans="1:9" outlineLevel="1">
      <c r="A34" t="str">
        <f>CONCATENATE('Gest Spese Standard'!A37," ",'Gest Spese Standard'!$A$32)</f>
        <v>RUSSO DICEMBRE 2025</v>
      </c>
      <c r="B34" t="s">
        <v>71</v>
      </c>
      <c r="C34" t="s">
        <v>79</v>
      </c>
      <c r="E34" s="8">
        <f>+'Gest Spese Standard'!F37</f>
        <v>375</v>
      </c>
      <c r="F34" s="8">
        <f>+'Gest Spese Standard'!G37</f>
        <v>375</v>
      </c>
      <c r="G34" s="8">
        <f>+'Gest Spese Standard'!H37</f>
        <v>375</v>
      </c>
    </row>
    <row r="35" spans="1:9" outlineLevel="1">
      <c r="A35" t="str">
        <f>CONCATENATE('Gest Spese Standard'!A38," ",'Gest Spese Standard'!$A$32)</f>
        <v>SANTORO DICEMBRE 2025</v>
      </c>
      <c r="B35" t="s">
        <v>71</v>
      </c>
      <c r="C35" t="s">
        <v>78</v>
      </c>
      <c r="E35" s="8">
        <f>+'Gest Spese Standard'!F38</f>
        <v>2970</v>
      </c>
      <c r="F35" s="8">
        <f>+'Gest Spese Standard'!G38</f>
        <v>1260</v>
      </c>
      <c r="G35" s="8">
        <f>+'Gest Spese Standard'!H38</f>
        <v>1260</v>
      </c>
    </row>
    <row r="36" spans="1:9" outlineLevel="1">
      <c r="A36" t="str">
        <f>CONCATENATE('Gest Spese Standard'!A39," ",'Gest Spese Standard'!$A$32)</f>
        <v>SANNA DICEMBRE 2025</v>
      </c>
      <c r="B36" t="s">
        <v>71</v>
      </c>
      <c r="C36" t="s">
        <v>78</v>
      </c>
      <c r="E36" s="8">
        <f>+'Gest Spese Standard'!F39</f>
        <v>4725</v>
      </c>
      <c r="F36" s="8">
        <f>+'Gest Spese Standard'!G39</f>
        <v>2700</v>
      </c>
      <c r="G36" s="8">
        <f>+'Gest Spese Standard'!H39</f>
        <v>2700</v>
      </c>
    </row>
    <row r="37" spans="1:9" outlineLevel="1">
      <c r="A37" t="str">
        <f>CONCATENATE('Gest Spese Standard'!A40," ",'Gest Spese Standard'!$A$32)</f>
        <v>GRECO DICEMBRE 2025</v>
      </c>
      <c r="B37" t="s">
        <v>71</v>
      </c>
      <c r="C37" t="s">
        <v>78</v>
      </c>
      <c r="E37" s="8">
        <f>+'Gest Spese Standard'!F40</f>
        <v>5100</v>
      </c>
      <c r="F37" s="8">
        <f>+'Gest Spese Standard'!G40</f>
        <v>3000</v>
      </c>
      <c r="G37" s="8">
        <f>+'Gest Spese Standard'!H40</f>
        <v>3000</v>
      </c>
    </row>
    <row r="38" spans="1:9" outlineLevel="1">
      <c r="A38" t="str">
        <f>CONCATENATE('Gest Spese Standard'!A41," ",'Gest Spese Standard'!$A$32)</f>
        <v>MARINO DICEMBRE 2025</v>
      </c>
      <c r="B38" t="s">
        <v>71</v>
      </c>
      <c r="C38" t="s">
        <v>78</v>
      </c>
      <c r="E38" s="8">
        <f>+'Gest Spese Standard'!F41</f>
        <v>3750</v>
      </c>
      <c r="F38" s="8">
        <f>+'Gest Spese Standard'!G41</f>
        <v>2500</v>
      </c>
      <c r="G38" s="8">
        <f>+'Gest Spese Standard'!H41</f>
        <v>2500</v>
      </c>
    </row>
    <row r="39" spans="1:9" outlineLevel="1">
      <c r="A39" t="str">
        <f>CONCATENATE('Gest Spese Standard'!A42," ",'Gest Spese Standard'!$A$32)</f>
        <v>LOMBARDI DICEMBRE 2025</v>
      </c>
      <c r="B39" t="s">
        <v>71</v>
      </c>
      <c r="C39" t="s">
        <v>78</v>
      </c>
      <c r="E39" s="8">
        <f>+'Gest Spese Standard'!F42</f>
        <v>3200</v>
      </c>
      <c r="F39" s="8">
        <f>+'Gest Spese Standard'!G42</f>
        <v>1600</v>
      </c>
      <c r="G39" s="8">
        <f>+'Gest Spese Standard'!H42</f>
        <v>1600</v>
      </c>
    </row>
    <row r="40" spans="1:9" outlineLevel="1">
      <c r="A40" t="str">
        <f>CONCATENATE('Gest Spese Standard'!A43," ",'Gest Spese Standard'!$A$32)</f>
        <v>CONTI DICEMBRE 2025</v>
      </c>
      <c r="B40" t="s">
        <v>71</v>
      </c>
      <c r="C40" t="s">
        <v>78</v>
      </c>
      <c r="E40" s="8">
        <f>+'Gest Spese Standard'!F43</f>
        <v>3416</v>
      </c>
      <c r="F40" s="8">
        <f>+'Gest Spese Standard'!G43</f>
        <v>1624</v>
      </c>
      <c r="G40" s="8">
        <f>+'Gest Spese Standard'!H43</f>
        <v>1624</v>
      </c>
    </row>
    <row r="41" spans="1:9" outlineLevel="1">
      <c r="A41" s="13" t="s">
        <v>88</v>
      </c>
      <c r="B41" s="13"/>
      <c r="C41" s="13"/>
      <c r="D41" s="13"/>
      <c r="E41" s="15">
        <f>SUM(E8:E40)</f>
        <v>97791</v>
      </c>
      <c r="F41" s="15">
        <f>SUM(F8:F40)</f>
        <v>60000</v>
      </c>
      <c r="G41" s="15">
        <f>SUM(G8:G40)</f>
        <v>56605</v>
      </c>
      <c r="I41" s="5"/>
    </row>
    <row r="42" spans="1:9" outlineLevel="1"/>
    <row r="43" spans="1:9" outlineLevel="1">
      <c r="A43" s="7" t="s">
        <v>72</v>
      </c>
    </row>
    <row r="44" spans="1:9" outlineLevel="1"/>
    <row r="45" spans="1:9" ht="45" outlineLevel="1">
      <c r="A45" s="12" t="s">
        <v>67</v>
      </c>
      <c r="B45" s="12" t="s">
        <v>68</v>
      </c>
      <c r="C45" s="12" t="s">
        <v>69</v>
      </c>
      <c r="D45" s="12" t="s">
        <v>70</v>
      </c>
      <c r="E45" s="12" t="s">
        <v>26</v>
      </c>
      <c r="F45" s="12" t="s">
        <v>27</v>
      </c>
      <c r="G45" s="12" t="s">
        <v>34</v>
      </c>
    </row>
    <row r="46" spans="1:9" outlineLevel="1">
      <c r="A46" t="s">
        <v>248</v>
      </c>
      <c r="B46" t="s">
        <v>71</v>
      </c>
      <c r="C46" t="s">
        <v>73</v>
      </c>
      <c r="E46" s="8">
        <f>+E41*0.4</f>
        <v>39116.400000000001</v>
      </c>
      <c r="F46" s="8">
        <f>+F41*0.4</f>
        <v>24000</v>
      </c>
      <c r="G46" s="8">
        <f>+G41*0.4</f>
        <v>22642</v>
      </c>
    </row>
    <row r="47" spans="1:9" outlineLevel="1">
      <c r="A47" s="13" t="s">
        <v>89</v>
      </c>
      <c r="B47" s="13"/>
      <c r="C47" s="13"/>
      <c r="D47" s="13"/>
      <c r="E47" s="15">
        <f>+E46</f>
        <v>39116.400000000001</v>
      </c>
      <c r="F47" s="15">
        <f t="shared" ref="F47:G47" si="0">+F46</f>
        <v>24000</v>
      </c>
      <c r="G47" s="15">
        <f t="shared" si="0"/>
        <v>22642</v>
      </c>
    </row>
    <row r="48" spans="1:9" outlineLevel="1"/>
    <row r="49" spans="1:7" ht="18.75">
      <c r="A49" s="22" t="s">
        <v>90</v>
      </c>
      <c r="B49" s="23"/>
      <c r="C49" s="23"/>
      <c r="D49" s="23"/>
      <c r="E49" s="23"/>
      <c r="F49" s="23"/>
      <c r="G49" s="24">
        <f>+G41+G47</f>
        <v>79247</v>
      </c>
    </row>
    <row r="52" spans="1:7" ht="25.9" customHeight="1">
      <c r="A52" s="182" t="s">
        <v>80</v>
      </c>
      <c r="B52" s="182"/>
      <c r="C52" s="182"/>
      <c r="D52" s="182"/>
      <c r="E52" s="182"/>
      <c r="F52" s="182"/>
      <c r="G52" s="182"/>
    </row>
    <row r="53" spans="1:7" outlineLevel="1"/>
    <row r="54" spans="1:7" outlineLevel="1">
      <c r="A54" s="7" t="s">
        <v>66</v>
      </c>
    </row>
    <row r="55" spans="1:7" outlineLevel="1"/>
    <row r="56" spans="1:7" ht="45" outlineLevel="1">
      <c r="A56" s="12" t="s">
        <v>67</v>
      </c>
      <c r="B56" s="12" t="s">
        <v>68</v>
      </c>
      <c r="C56" s="12" t="s">
        <v>69</v>
      </c>
      <c r="D56" s="12" t="s">
        <v>70</v>
      </c>
      <c r="E56" s="12" t="s">
        <v>26</v>
      </c>
      <c r="F56" s="12" t="s">
        <v>27</v>
      </c>
      <c r="G56" s="12" t="s">
        <v>34</v>
      </c>
    </row>
    <row r="57" spans="1:7" outlineLevel="1">
      <c r="A57" t="str">
        <f>CONCATENATE('Gest Spese Standard'!A47," ",'Gest Spese Standard'!$A$46)</f>
        <v>ROSSI GENNAIO 2026</v>
      </c>
      <c r="B57" t="s">
        <v>71</v>
      </c>
      <c r="C57" t="s">
        <v>81</v>
      </c>
      <c r="E57" s="8">
        <f>+'Gest Spese Standard'!F47</f>
        <v>3440</v>
      </c>
      <c r="F57" s="8">
        <f>+'Gest Spese Standard'!G47</f>
        <v>1320</v>
      </c>
      <c r="G57" s="8">
        <f>+'Gest Spese Standard'!H47</f>
        <v>1320</v>
      </c>
    </row>
    <row r="58" spans="1:7" outlineLevel="1">
      <c r="A58" t="str">
        <f>CONCATENATE('Gest Spese Standard'!A48," ",'Gest Spese Standard'!$A$46)</f>
        <v>VERDI GENNAIO 2026</v>
      </c>
      <c r="B58" t="s">
        <v>71</v>
      </c>
      <c r="C58" t="s">
        <v>81</v>
      </c>
      <c r="E58" s="8">
        <f>+'Gest Spese Standard'!F48</f>
        <v>3696</v>
      </c>
      <c r="F58" s="8">
        <f>+'Gest Spese Standard'!G48</f>
        <v>3696</v>
      </c>
      <c r="G58" s="8">
        <f>+'Gest Spese Standard'!H48</f>
        <v>3696</v>
      </c>
    </row>
    <row r="59" spans="1:7" outlineLevel="1">
      <c r="A59" t="str">
        <f>CONCATENATE('Gest Spese Standard'!A49," ",'Gest Spese Standard'!$A$46)</f>
        <v>BIANCHI GENNAIO 2026</v>
      </c>
      <c r="B59" t="s">
        <v>71</v>
      </c>
      <c r="C59" t="s">
        <v>82</v>
      </c>
      <c r="E59" s="8">
        <f>+'Gest Spese Standard'!F49</f>
        <v>1125</v>
      </c>
      <c r="F59" s="8">
        <f>+'Gest Spese Standard'!G49</f>
        <v>1125</v>
      </c>
      <c r="G59" s="8">
        <f>+'Gest Spese Standard'!H49</f>
        <v>1125</v>
      </c>
    </row>
    <row r="60" spans="1:7" outlineLevel="1">
      <c r="A60" t="str">
        <f>CONCATENATE('Gest Spese Standard'!A50," ",'Gest Spese Standard'!$A$46)</f>
        <v>FERRARI GENNAIO 2026</v>
      </c>
      <c r="B60" t="s">
        <v>71</v>
      </c>
      <c r="C60" t="s">
        <v>82</v>
      </c>
      <c r="E60" s="8">
        <f>+'Gest Spese Standard'!F50</f>
        <v>800</v>
      </c>
      <c r="F60" s="8">
        <f>+'Gest Spese Standard'!G50</f>
        <v>800</v>
      </c>
      <c r="G60" s="8">
        <f>+'Gest Spese Standard'!H50</f>
        <v>800</v>
      </c>
    </row>
    <row r="61" spans="1:7" outlineLevel="1">
      <c r="A61" t="str">
        <f>CONCATENATE('Gest Spese Standard'!A51," ",'Gest Spese Standard'!$A$46)</f>
        <v>RUSSO GENNAIO 2026</v>
      </c>
      <c r="B61" t="s">
        <v>71</v>
      </c>
      <c r="C61" t="s">
        <v>82</v>
      </c>
      <c r="E61" s="8">
        <f>+'Gest Spese Standard'!F51</f>
        <v>375</v>
      </c>
      <c r="F61" s="8">
        <f>+'Gest Spese Standard'!G51</f>
        <v>375</v>
      </c>
      <c r="G61" s="8">
        <f>+'Gest Spese Standard'!H51</f>
        <v>30</v>
      </c>
    </row>
    <row r="62" spans="1:7" outlineLevel="1">
      <c r="A62" t="str">
        <f>CONCATENATE('Gest Spese Standard'!A52," ",'Gest Spese Standard'!$A$46)</f>
        <v>SANTORO GENNAIO 2026</v>
      </c>
      <c r="B62" t="s">
        <v>71</v>
      </c>
      <c r="C62" t="s">
        <v>81</v>
      </c>
      <c r="E62" s="8">
        <f>+'Gest Spese Standard'!F52</f>
        <v>2970</v>
      </c>
      <c r="F62" s="8">
        <f>+'Gest Spese Standard'!G52</f>
        <v>1260</v>
      </c>
      <c r="G62" s="8">
        <f>+'Gest Spese Standard'!H52</f>
        <v>0</v>
      </c>
    </row>
    <row r="63" spans="1:7" outlineLevel="1">
      <c r="A63" t="str">
        <f>CONCATENATE('Gest Spese Standard'!A53," ",'Gest Spese Standard'!$A$46)</f>
        <v>SANNA GENNAIO 2026</v>
      </c>
      <c r="B63" t="s">
        <v>71</v>
      </c>
      <c r="C63" t="s">
        <v>81</v>
      </c>
      <c r="E63" s="8">
        <f>+'Gest Spese Standard'!F53</f>
        <v>4725</v>
      </c>
      <c r="F63" s="8">
        <f>+'Gest Spese Standard'!G53</f>
        <v>2700</v>
      </c>
      <c r="G63" s="8">
        <f>+'Gest Spese Standard'!H53</f>
        <v>2700</v>
      </c>
    </row>
    <row r="64" spans="1:7" outlineLevel="1">
      <c r="A64" t="str">
        <f>CONCATENATE('Gest Spese Standard'!A54," ",'Gest Spese Standard'!$A$46)</f>
        <v>GRECO GENNAIO 2026</v>
      </c>
      <c r="B64" t="s">
        <v>71</v>
      </c>
      <c r="C64" t="s">
        <v>81</v>
      </c>
      <c r="E64" s="8">
        <f>+'Gest Spese Standard'!F54</f>
        <v>5100</v>
      </c>
      <c r="F64" s="8">
        <f>+'Gest Spese Standard'!G54</f>
        <v>3000</v>
      </c>
      <c r="G64" s="8">
        <f>+'Gest Spese Standard'!H54</f>
        <v>3000</v>
      </c>
    </row>
    <row r="65" spans="1:7" outlineLevel="1">
      <c r="A65" t="str">
        <f>CONCATENATE('Gest Spese Standard'!A55," ",'Gest Spese Standard'!$A$46)</f>
        <v>MARINO GENNAIO 2026</v>
      </c>
      <c r="B65" t="s">
        <v>71</v>
      </c>
      <c r="C65" t="s">
        <v>81</v>
      </c>
      <c r="E65" s="8">
        <f>+'Gest Spese Standard'!F55</f>
        <v>3750</v>
      </c>
      <c r="F65" s="8">
        <f>+'Gest Spese Standard'!G55</f>
        <v>2500</v>
      </c>
      <c r="G65" s="8">
        <f>+'Gest Spese Standard'!H55</f>
        <v>2500</v>
      </c>
    </row>
    <row r="66" spans="1:7" outlineLevel="1">
      <c r="A66" t="str">
        <f>CONCATENATE('Gest Spese Standard'!A56," ",'Gest Spese Standard'!$A$46)</f>
        <v>LOMBARDI GENNAIO 2026</v>
      </c>
      <c r="B66" t="s">
        <v>71</v>
      </c>
      <c r="C66" t="s">
        <v>81</v>
      </c>
      <c r="E66" s="8">
        <f>+'Gest Spese Standard'!F56</f>
        <v>3200</v>
      </c>
      <c r="F66" s="8">
        <f>+'Gest Spese Standard'!G56</f>
        <v>1600</v>
      </c>
      <c r="G66" s="8">
        <f>+'Gest Spese Standard'!H56</f>
        <v>1600</v>
      </c>
    </row>
    <row r="67" spans="1:7" outlineLevel="1">
      <c r="A67" t="str">
        <f>CONCATENATE('Gest Spese Standard'!A57," ",'Gest Spese Standard'!$A$46)</f>
        <v>CONTI GENNAIO 2026</v>
      </c>
      <c r="B67" t="s">
        <v>71</v>
      </c>
      <c r="C67" t="s">
        <v>81</v>
      </c>
      <c r="E67" s="8">
        <f>+'Gest Spese Standard'!F57</f>
        <v>3416</v>
      </c>
      <c r="F67" s="8">
        <f>+'Gest Spese Standard'!G57</f>
        <v>1624</v>
      </c>
      <c r="G67" s="8">
        <f>+'Gest Spese Standard'!H57</f>
        <v>1624</v>
      </c>
    </row>
    <row r="68" spans="1:7" outlineLevel="1">
      <c r="A68" t="str">
        <f>CONCATENATE('Gest Spese Standard'!A61," ",'Gest Spese Standard'!$A$60)</f>
        <v>ROSSI FEBBRAIO 2026</v>
      </c>
      <c r="B68" t="s">
        <v>71</v>
      </c>
      <c r="C68" t="s">
        <v>83</v>
      </c>
      <c r="E68" s="8">
        <f>+'Gest Spese Standard'!F61</f>
        <v>3440</v>
      </c>
      <c r="F68" s="8">
        <f>+'Gest Spese Standard'!G61</f>
        <v>1320</v>
      </c>
      <c r="G68" s="8">
        <f>+'Gest Spese Standard'!H61</f>
        <v>1320</v>
      </c>
    </row>
    <row r="69" spans="1:7" outlineLevel="1">
      <c r="A69" t="str">
        <f>CONCATENATE('Gest Spese Standard'!A62," ",'Gest Spese Standard'!$A$60)</f>
        <v>VERDI FEBBRAIO 2026</v>
      </c>
      <c r="B69" t="s">
        <v>71</v>
      </c>
      <c r="C69" t="s">
        <v>83</v>
      </c>
      <c r="E69" s="8">
        <f>+'Gest Spese Standard'!F62</f>
        <v>3696</v>
      </c>
      <c r="F69" s="8">
        <f>+'Gest Spese Standard'!G62</f>
        <v>3696</v>
      </c>
      <c r="G69" s="8">
        <f>+'Gest Spese Standard'!H62</f>
        <v>3696</v>
      </c>
    </row>
    <row r="70" spans="1:7" outlineLevel="1">
      <c r="A70" t="str">
        <f>CONCATENATE('Gest Spese Standard'!A63," ",'Gest Spese Standard'!$A$60)</f>
        <v>BIANCHI FEBBRAIO 2026</v>
      </c>
      <c r="B70" t="s">
        <v>71</v>
      </c>
      <c r="C70" t="s">
        <v>84</v>
      </c>
      <c r="E70" s="8">
        <f>+'Gest Spese Standard'!F63</f>
        <v>1125</v>
      </c>
      <c r="F70" s="8">
        <f>+'Gest Spese Standard'!G63</f>
        <v>1125</v>
      </c>
      <c r="G70" s="8">
        <f>+'Gest Spese Standard'!H63</f>
        <v>1125</v>
      </c>
    </row>
    <row r="71" spans="1:7" outlineLevel="1">
      <c r="A71" t="str">
        <f>CONCATENATE('Gest Spese Standard'!A64," ",'Gest Spese Standard'!$A$60)</f>
        <v>FERRARI FEBBRAIO 2026</v>
      </c>
      <c r="B71" t="s">
        <v>71</v>
      </c>
      <c r="C71" t="s">
        <v>84</v>
      </c>
      <c r="E71" s="8">
        <f>+'Gest Spese Standard'!F64</f>
        <v>800</v>
      </c>
      <c r="F71" s="8">
        <f>+'Gest Spese Standard'!G64</f>
        <v>800</v>
      </c>
      <c r="G71" s="8">
        <f>+'Gest Spese Standard'!H64</f>
        <v>800</v>
      </c>
    </row>
    <row r="72" spans="1:7" outlineLevel="1">
      <c r="A72" t="str">
        <f>CONCATENATE('Gest Spese Standard'!A65," ",'Gest Spese Standard'!$A$60)</f>
        <v>RUSSO FEBBRAIO 2026</v>
      </c>
      <c r="B72" t="s">
        <v>71</v>
      </c>
      <c r="C72" t="s">
        <v>84</v>
      </c>
      <c r="E72" s="8">
        <f>+'Gest Spese Standard'!F65</f>
        <v>375</v>
      </c>
      <c r="F72" s="8">
        <f>+'Gest Spese Standard'!G65</f>
        <v>375</v>
      </c>
      <c r="G72" s="8">
        <f>+'Gest Spese Standard'!H65</f>
        <v>375</v>
      </c>
    </row>
    <row r="73" spans="1:7" outlineLevel="1">
      <c r="A73" t="str">
        <f>CONCATENATE('Gest Spese Standard'!A66," ",'Gest Spese Standard'!$A$60)</f>
        <v>SANTORO FEBBRAIO 2026</v>
      </c>
      <c r="B73" t="s">
        <v>71</v>
      </c>
      <c r="C73" t="s">
        <v>83</v>
      </c>
      <c r="E73" s="8">
        <f>+'Gest Spese Standard'!F66</f>
        <v>2970</v>
      </c>
      <c r="F73" s="8">
        <f>+'Gest Spese Standard'!G66</f>
        <v>1260</v>
      </c>
      <c r="G73" s="8">
        <f>+'Gest Spese Standard'!H66</f>
        <v>1260</v>
      </c>
    </row>
    <row r="74" spans="1:7" outlineLevel="1">
      <c r="A74" t="str">
        <f>CONCATENATE('Gest Spese Standard'!A67," ",'Gest Spese Standard'!$A$60)</f>
        <v>SANNA FEBBRAIO 2026</v>
      </c>
      <c r="B74" t="s">
        <v>71</v>
      </c>
      <c r="C74" t="s">
        <v>83</v>
      </c>
      <c r="E74" s="8">
        <f>+'Gest Spese Standard'!F67</f>
        <v>4725</v>
      </c>
      <c r="F74" s="8">
        <f>+'Gest Spese Standard'!G67</f>
        <v>2700</v>
      </c>
      <c r="G74" s="8">
        <f>+'Gest Spese Standard'!H67</f>
        <v>2700</v>
      </c>
    </row>
    <row r="75" spans="1:7" outlineLevel="1">
      <c r="A75" t="str">
        <f>CONCATENATE('Gest Spese Standard'!A68," ",'Gest Spese Standard'!$A$60)</f>
        <v>GRECO FEBBRAIO 2026</v>
      </c>
      <c r="B75" t="s">
        <v>71</v>
      </c>
      <c r="C75" t="s">
        <v>83</v>
      </c>
      <c r="E75" s="8">
        <f>+'Gest Spese Standard'!F68</f>
        <v>5100</v>
      </c>
      <c r="F75" s="8">
        <f>+'Gest Spese Standard'!G68</f>
        <v>3000</v>
      </c>
      <c r="G75" s="8">
        <f>+'Gest Spese Standard'!H68</f>
        <v>3000</v>
      </c>
    </row>
    <row r="76" spans="1:7" outlineLevel="1">
      <c r="A76" t="str">
        <f>CONCATENATE('Gest Spese Standard'!A69," ",'Gest Spese Standard'!$A$60)</f>
        <v>MARINO FEBBRAIO 2026</v>
      </c>
      <c r="B76" t="s">
        <v>71</v>
      </c>
      <c r="C76" t="s">
        <v>83</v>
      </c>
      <c r="E76" s="8">
        <f>+'Gest Spese Standard'!F69</f>
        <v>3750</v>
      </c>
      <c r="F76" s="8">
        <f>+'Gest Spese Standard'!G69</f>
        <v>2500</v>
      </c>
      <c r="G76" s="8">
        <f>+'Gest Spese Standard'!H69</f>
        <v>2500</v>
      </c>
    </row>
    <row r="77" spans="1:7" outlineLevel="1">
      <c r="A77" t="str">
        <f>CONCATENATE('Gest Spese Standard'!A70," ",'Gest Spese Standard'!$A$60)</f>
        <v>LOMBARDI FEBBRAIO 2026</v>
      </c>
      <c r="B77" t="s">
        <v>71</v>
      </c>
      <c r="C77" t="s">
        <v>83</v>
      </c>
      <c r="E77" s="8">
        <f>+'Gest Spese Standard'!F70</f>
        <v>3200</v>
      </c>
      <c r="F77" s="8">
        <f>+'Gest Spese Standard'!G70</f>
        <v>1600</v>
      </c>
      <c r="G77" s="8">
        <f>+'Gest Spese Standard'!H70</f>
        <v>1600</v>
      </c>
    </row>
    <row r="78" spans="1:7" outlineLevel="1">
      <c r="A78" t="str">
        <f>CONCATENATE('Gest Spese Standard'!A71," ",'Gest Spese Standard'!$A$60)</f>
        <v>CONTI FEBBRAIO 2026</v>
      </c>
      <c r="B78" t="s">
        <v>71</v>
      </c>
      <c r="C78" t="s">
        <v>83</v>
      </c>
      <c r="E78" s="8">
        <f>+'Gest Spese Standard'!F71</f>
        <v>3416</v>
      </c>
      <c r="F78" s="8">
        <f>+'Gest Spese Standard'!G71</f>
        <v>1624</v>
      </c>
      <c r="G78" s="8">
        <f>+'Gest Spese Standard'!H71</f>
        <v>1624</v>
      </c>
    </row>
    <row r="79" spans="1:7" outlineLevel="1">
      <c r="A79" s="13" t="s">
        <v>88</v>
      </c>
      <c r="B79" s="13"/>
      <c r="C79" s="13"/>
      <c r="D79" s="13"/>
      <c r="E79" s="15">
        <f>SUM(E57:E78)</f>
        <v>65194</v>
      </c>
      <c r="F79" s="15">
        <f>SUM(F57:F78)</f>
        <v>40000</v>
      </c>
      <c r="G79" s="15">
        <f>SUM(G57:G78)</f>
        <v>38395</v>
      </c>
    </row>
    <row r="80" spans="1:7" outlineLevel="1"/>
    <row r="81" spans="1:9" outlineLevel="1">
      <c r="A81" s="7" t="s">
        <v>72</v>
      </c>
    </row>
    <row r="82" spans="1:9" outlineLevel="1"/>
    <row r="83" spans="1:9" ht="45" outlineLevel="1">
      <c r="A83" s="12" t="s">
        <v>67</v>
      </c>
      <c r="B83" s="12" t="s">
        <v>68</v>
      </c>
      <c r="C83" s="12" t="s">
        <v>69</v>
      </c>
      <c r="D83" s="12" t="s">
        <v>70</v>
      </c>
      <c r="E83" s="12" t="s">
        <v>26</v>
      </c>
      <c r="F83" s="12" t="s">
        <v>27</v>
      </c>
      <c r="G83" s="12" t="s">
        <v>34</v>
      </c>
    </row>
    <row r="84" spans="1:9" outlineLevel="1">
      <c r="A84" t="s">
        <v>249</v>
      </c>
      <c r="B84" t="s">
        <v>71</v>
      </c>
      <c r="C84" t="s">
        <v>87</v>
      </c>
      <c r="E84" s="8">
        <f>+E79*0.4</f>
        <v>26077.600000000002</v>
      </c>
      <c r="F84" s="8">
        <f t="shared" ref="F84" si="1">+F79*0.4</f>
        <v>16000</v>
      </c>
      <c r="G84" s="8">
        <f>+G79*0.4</f>
        <v>15358</v>
      </c>
    </row>
    <row r="85" spans="1:9" outlineLevel="1">
      <c r="A85" s="13" t="s">
        <v>89</v>
      </c>
      <c r="B85" s="13"/>
      <c r="C85" s="13"/>
      <c r="D85" s="13"/>
      <c r="E85" s="15">
        <f>+E84</f>
        <v>26077.600000000002</v>
      </c>
      <c r="F85" s="15">
        <f t="shared" ref="F85:G85" si="2">+F84</f>
        <v>16000</v>
      </c>
      <c r="G85" s="15">
        <f t="shared" si="2"/>
        <v>15358</v>
      </c>
    </row>
    <row r="86" spans="1:9" outlineLevel="1"/>
    <row r="87" spans="1:9" ht="18.75">
      <c r="A87" s="22" t="s">
        <v>91</v>
      </c>
      <c r="B87" s="23"/>
      <c r="C87" s="23"/>
      <c r="D87" s="23"/>
      <c r="E87" s="23"/>
      <c r="F87" s="23"/>
      <c r="G87" s="24">
        <f>+G79+G85</f>
        <v>53753</v>
      </c>
    </row>
    <row r="89" spans="1:9" ht="25.9" customHeight="1">
      <c r="A89" s="182" t="s">
        <v>93</v>
      </c>
      <c r="B89" s="182"/>
      <c r="C89" s="182"/>
      <c r="D89" s="182"/>
      <c r="E89" s="182"/>
      <c r="F89" s="182"/>
      <c r="G89" s="182"/>
    </row>
    <row r="90" spans="1:9" ht="18.75">
      <c r="A90" s="22" t="s">
        <v>94</v>
      </c>
      <c r="B90" s="23"/>
      <c r="C90" s="23"/>
      <c r="D90" s="23"/>
      <c r="E90" s="23"/>
      <c r="F90" s="23"/>
      <c r="G90" s="24">
        <f>+G49+G87</f>
        <v>133000</v>
      </c>
      <c r="H90" s="269" t="s">
        <v>291</v>
      </c>
      <c r="I90" s="13" t="s">
        <v>95</v>
      </c>
    </row>
    <row r="91" spans="1:9">
      <c r="H91" s="269"/>
      <c r="I91" s="13" t="s">
        <v>156</v>
      </c>
    </row>
    <row r="92" spans="1:9">
      <c r="H92" s="269"/>
      <c r="I92" s="13" t="s">
        <v>155</v>
      </c>
    </row>
    <row r="93" spans="1:9">
      <c r="G93" s="5"/>
    </row>
  </sheetData>
  <sheetProtection sheet="1" objects="1" scenarios="1"/>
  <mergeCells count="7">
    <mergeCell ref="H90:H92"/>
    <mergeCell ref="A3:G3"/>
    <mergeCell ref="A52:G52"/>
    <mergeCell ref="A89:G89"/>
    <mergeCell ref="J12:L12"/>
    <mergeCell ref="K27:K29"/>
    <mergeCell ref="I25:R25"/>
  </mergeCells>
  <hyperlinks>
    <hyperlink ref="I25" r:id="rId1" xr:uid="{5BCEBF0C-8828-4100-9BB2-36E90FD35112}"/>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Mappa</vt:lpstr>
      <vt:lpstr>GR FIN</vt:lpstr>
      <vt:lpstr>Piano</vt:lpstr>
      <vt:lpstr>Standard</vt:lpstr>
      <vt:lpstr>Gest Spese Standard</vt:lpstr>
      <vt:lpstr>Economie</vt:lpstr>
      <vt:lpstr>Gest Spese ECO</vt:lpstr>
      <vt:lpstr>Obbligazioni</vt:lpstr>
      <vt:lpstr>RENDICONTI</vt:lpstr>
      <vt:lpstr>PDC</vt:lpstr>
      <vt:lpstr>QE</vt:lpstr>
      <vt:lpstr>PagR</vt:lpstr>
      <vt:lpstr>PagS</vt:lpstr>
      <vt:lpstr>Obbl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Caruso</dc:creator>
  <cp:lastModifiedBy>Rita Caruso</cp:lastModifiedBy>
  <cp:lastPrinted>2026-03-16T16:08:34Z</cp:lastPrinted>
  <dcterms:created xsi:type="dcterms:W3CDTF">2026-02-02T11:02:59Z</dcterms:created>
  <dcterms:modified xsi:type="dcterms:W3CDTF">2026-03-23T12:35:53Z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2026-02-02T11:18:27Z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f1c3f61c-5b45-463f-925f-448b8416542d</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ies>
</file>